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okumenty\Amanda\Sprawozdania i analizy\Sprawozdanie 2024 - półrocze\Tabelki\"/>
    </mc:Choice>
  </mc:AlternateContent>
  <xr:revisionPtr revIDLastSave="0" documentId="13_ncr:1_{E1D89EB5-AD7F-44F4-879D-318501A4C5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YKONANIE 2022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0" i="1" l="1"/>
  <c r="M61" i="1"/>
  <c r="E61" i="1"/>
  <c r="C61" i="1"/>
  <c r="K35" i="1"/>
  <c r="M11" i="1"/>
  <c r="M59" i="1" l="1"/>
  <c r="M58" i="1"/>
  <c r="E52" i="1" l="1"/>
  <c r="C12" i="1"/>
  <c r="E41" i="1"/>
  <c r="E36" i="1"/>
  <c r="E30" i="1"/>
  <c r="E22" i="1"/>
  <c r="E12" i="1"/>
  <c r="C22" i="1"/>
  <c r="K53" i="1" l="1"/>
  <c r="L52" i="1"/>
  <c r="J52" i="1"/>
  <c r="I52" i="1"/>
  <c r="H52" i="1"/>
  <c r="G52" i="1"/>
  <c r="F52" i="1"/>
  <c r="D52" i="1"/>
  <c r="C52" i="1"/>
  <c r="K51" i="1"/>
  <c r="K50" i="1"/>
  <c r="L49" i="1"/>
  <c r="J49" i="1"/>
  <c r="I49" i="1"/>
  <c r="H49" i="1"/>
  <c r="G49" i="1"/>
  <c r="F49" i="1"/>
  <c r="E49" i="1"/>
  <c r="D49" i="1"/>
  <c r="C49" i="1"/>
  <c r="L47" i="1"/>
  <c r="J47" i="1"/>
  <c r="I47" i="1"/>
  <c r="H47" i="1"/>
  <c r="G47" i="1"/>
  <c r="F47" i="1"/>
  <c r="E47" i="1"/>
  <c r="D47" i="1"/>
  <c r="C47" i="1"/>
  <c r="K46" i="1"/>
  <c r="K42" i="1"/>
  <c r="L41" i="1"/>
  <c r="J41" i="1"/>
  <c r="I41" i="1"/>
  <c r="H41" i="1"/>
  <c r="G41" i="1"/>
  <c r="F41" i="1"/>
  <c r="D41" i="1"/>
  <c r="C41" i="1"/>
  <c r="K40" i="1"/>
  <c r="K37" i="1"/>
  <c r="L36" i="1"/>
  <c r="J36" i="1"/>
  <c r="I36" i="1"/>
  <c r="H36" i="1"/>
  <c r="G36" i="1"/>
  <c r="F36" i="1"/>
  <c r="D36" i="1"/>
  <c r="C36" i="1"/>
  <c r="K31" i="1"/>
  <c r="L30" i="1"/>
  <c r="J30" i="1"/>
  <c r="I30" i="1"/>
  <c r="H30" i="1"/>
  <c r="G30" i="1"/>
  <c r="F30" i="1"/>
  <c r="D30" i="1"/>
  <c r="C30" i="1"/>
  <c r="K29" i="1"/>
  <c r="L22" i="1"/>
  <c r="J22" i="1"/>
  <c r="I22" i="1"/>
  <c r="H22" i="1"/>
  <c r="G22" i="1"/>
  <c r="F22" i="1"/>
  <c r="D22" i="1"/>
  <c r="K21" i="1"/>
  <c r="L20" i="1"/>
  <c r="J20" i="1"/>
  <c r="I20" i="1"/>
  <c r="H20" i="1"/>
  <c r="G20" i="1"/>
  <c r="F20" i="1"/>
  <c r="E20" i="1"/>
  <c r="D20" i="1"/>
  <c r="C20" i="1"/>
  <c r="K18" i="1"/>
  <c r="L17" i="1"/>
  <c r="J17" i="1"/>
  <c r="I17" i="1"/>
  <c r="I16" i="1" s="1"/>
  <c r="H17" i="1"/>
  <c r="G17" i="1"/>
  <c r="F17" i="1"/>
  <c r="E17" i="1"/>
  <c r="D17" i="1"/>
  <c r="C17" i="1"/>
  <c r="G15" i="1"/>
  <c r="K15" i="1" s="1"/>
  <c r="K14" i="1"/>
  <c r="L12" i="1"/>
  <c r="J12" i="1"/>
  <c r="I12" i="1"/>
  <c r="H12" i="1"/>
  <c r="F12" i="1"/>
  <c r="D12" i="1"/>
  <c r="F11" i="1"/>
  <c r="E11" i="1" l="1"/>
  <c r="C11" i="1"/>
  <c r="K20" i="1"/>
  <c r="L11" i="1"/>
  <c r="K12" i="1"/>
  <c r="K22" i="1"/>
  <c r="K52" i="1"/>
  <c r="I11" i="1"/>
  <c r="J11" i="1"/>
  <c r="K41" i="1"/>
  <c r="H11" i="1"/>
  <c r="D11" i="1"/>
  <c r="K17" i="1"/>
  <c r="K30" i="1"/>
  <c r="K36" i="1"/>
  <c r="K49" i="1"/>
  <c r="H16" i="1"/>
  <c r="G12" i="1"/>
  <c r="G11" i="1" s="1"/>
  <c r="J15" i="1"/>
  <c r="L15" i="1" s="1"/>
  <c r="K11" i="1" l="1"/>
</calcChain>
</file>

<file path=xl/sharedStrings.xml><?xml version="1.0" encoding="utf-8"?>
<sst xmlns="http://schemas.openxmlformats.org/spreadsheetml/2006/main" count="79" uniqueCount="52">
  <si>
    <t>Lp.</t>
  </si>
  <si>
    <t>Wyszczególnienie</t>
  </si>
  <si>
    <t>Zaangażowanie na dzień 28.12.2022 r.</t>
  </si>
  <si>
    <t>Wnioskowane środki Funduszu Pracy na finansowanie realizacji zadań określonych w art. 15zze⁴ - rozporządzenie</t>
  </si>
  <si>
    <t>Wolne środki</t>
  </si>
  <si>
    <t>Zaangażowanie na 30.05.2022 r.</t>
  </si>
  <si>
    <t>Wykonanie na 30.05.2022 r.</t>
  </si>
  <si>
    <t>Zobowiązania na 2023 r.</t>
  </si>
  <si>
    <t>Wykonanie 
w % na dzień 28.12.2022 r.</t>
  </si>
  <si>
    <t xml:space="preserve">Liczba osób </t>
  </si>
  <si>
    <t xml:space="preserve">Ogółem </t>
  </si>
  <si>
    <t>1.</t>
  </si>
  <si>
    <t>Prace interwencyjne</t>
  </si>
  <si>
    <t xml:space="preserve"> - algorytm</t>
  </si>
  <si>
    <t xml:space="preserve"> - Projekt PO WER 2019</t>
  </si>
  <si>
    <t>2.</t>
  </si>
  <si>
    <t>Roboty publiczne</t>
  </si>
  <si>
    <t>3.</t>
  </si>
  <si>
    <t>Prace społecznie użyteczne</t>
  </si>
  <si>
    <t>4.</t>
  </si>
  <si>
    <t>Staże</t>
  </si>
  <si>
    <t xml:space="preserve"> - algorytm   </t>
  </si>
  <si>
    <t>5.</t>
  </si>
  <si>
    <t>Szkolenia (wraz z kosztami badań lekarskich)</t>
  </si>
  <si>
    <t>6.</t>
  </si>
  <si>
    <t xml:space="preserve">Środki na podjęcie działalności gospodarczej </t>
  </si>
  <si>
    <t>7.</t>
  </si>
  <si>
    <t>Koszty wyposażenia lub doposażenia stanowisk pracy</t>
  </si>
  <si>
    <t>8.</t>
  </si>
  <si>
    <t>Koszty specjalistycznych badań lekarskich</t>
  </si>
  <si>
    <t>9.</t>
  </si>
  <si>
    <t>Bon na zasiedlenie</t>
  </si>
  <si>
    <t xml:space="preserve"> - algorytm </t>
  </si>
  <si>
    <t>10.</t>
  </si>
  <si>
    <t>Dofinansowanie do studiów podyplomowych</t>
  </si>
  <si>
    <t>Liczba osób zaktywizowanych / objętych wsparciem</t>
  </si>
  <si>
    <t>Tabela nr 5</t>
  </si>
  <si>
    <t xml:space="preserve"> - Rezerwa Ministra dla bezrobotnych zamieszkujących na wsi</t>
  </si>
  <si>
    <t xml:space="preserve"> - Projekt FEŁ</t>
  </si>
  <si>
    <t>Algorytm</t>
  </si>
  <si>
    <t>Projekt FEŁ</t>
  </si>
  <si>
    <t>Wykonanie w %</t>
  </si>
  <si>
    <t>Limit środków Funduszu Pracy na 2024 rok na realizację programów na rzecz promocji zatrudnienia, łagodzenia skutków bezrobocia i aktywizacji zawodowej</t>
  </si>
  <si>
    <t>Wykonanie na 30.06.2024 r.</t>
  </si>
  <si>
    <t>Limit na 2024 r.</t>
  </si>
  <si>
    <t xml:space="preserve"> - Rezerwa Ministra dla bezrobotnych i poszukującyh pracy 50+</t>
  </si>
  <si>
    <t xml:space="preserve"> - Rezerwa Ministra dla długotrwale bezrobotnych</t>
  </si>
  <si>
    <t xml:space="preserve"> - Rezerwa Ministra dla bezrobotnych z niskimi kwalifikacjami lub bez kwalifikacji zawodowych</t>
  </si>
  <si>
    <t xml:space="preserve"> - Rezerwa Ministra dla bezrobotnych do 30 roku życia</t>
  </si>
  <si>
    <t xml:space="preserve">Rezerwa Ministra </t>
  </si>
  <si>
    <t>RAZEM</t>
  </si>
  <si>
    <r>
      <t xml:space="preserve">0
</t>
    </r>
    <r>
      <rPr>
        <sz val="20"/>
        <color theme="1"/>
        <rFont val="Times New Roman"/>
        <family val="1"/>
        <charset val="238"/>
      </rPr>
      <t>(kontynuacja dof. dla 2 os. w ramach umów z 2023 r.)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</si>
</sst>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15">
    <font>
      <sz val="11"/>
      <color indexed="8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20"/>
      <color rgb="FFFF0000"/>
      <name val="Times New Roman"/>
      <family val="1"/>
      <charset val="238"/>
    </font>
    <font>
      <sz val="20"/>
      <color indexed="8"/>
      <name val="Times New Roman"/>
      <family val="1"/>
      <charset val="238"/>
    </font>
    <font>
      <sz val="18"/>
      <color indexed="8"/>
      <name val="Czcionka tekstu podstawowego"/>
      <family val="2"/>
      <charset val="238"/>
    </font>
    <font>
      <sz val="20"/>
      <name val="Times New Roman"/>
      <family val="1"/>
      <charset val="238"/>
    </font>
    <font>
      <sz val="20"/>
      <color theme="1"/>
      <name val="Times New Roman"/>
      <family val="1"/>
      <charset val="238"/>
    </font>
    <font>
      <b/>
      <sz val="20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20"/>
      <name val="Times New Roman"/>
      <family val="1"/>
      <charset val="238"/>
    </font>
    <font>
      <b/>
      <sz val="20"/>
      <color rgb="FFFF0000"/>
      <name val="Times New Roman"/>
      <family val="1"/>
      <charset val="238"/>
    </font>
    <font>
      <i/>
      <sz val="20"/>
      <name val="Times New Roman"/>
      <family val="1"/>
      <charset val="238"/>
    </font>
    <font>
      <i/>
      <sz val="20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2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/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 style="thin">
        <color auto="1"/>
      </bottom>
      <diagonal/>
    </border>
    <border>
      <left style="medium">
        <color auto="1"/>
      </left>
      <right/>
      <top style="dotted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dotted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dotted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auto="1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/>
  </cellStyleXfs>
  <cellXfs count="197">
    <xf numFmtId="0" fontId="0" fillId="0" borderId="0" xfId="0"/>
    <xf numFmtId="0" fontId="3" fillId="0" borderId="0" xfId="0" applyFont="1"/>
    <xf numFmtId="44" fontId="4" fillId="0" borderId="0" xfId="1" applyFont="1"/>
    <xf numFmtId="1" fontId="11" fillId="0" borderId="7" xfId="0" applyNumberFormat="1" applyFont="1" applyBorder="1" applyAlignment="1">
      <alignment horizontal="center" vertical="center"/>
    </xf>
    <xf numFmtId="1" fontId="11" fillId="0" borderId="8" xfId="2" applyNumberFormat="1" applyFont="1" applyBorder="1" applyAlignment="1">
      <alignment horizontal="center" vertical="center" wrapText="1"/>
    </xf>
    <xf numFmtId="1" fontId="11" fillId="0" borderId="5" xfId="2" applyNumberFormat="1" applyFont="1" applyBorder="1" applyAlignment="1">
      <alignment horizontal="center" vertical="center" wrapText="1"/>
    </xf>
    <xf numFmtId="1" fontId="11" fillId="0" borderId="4" xfId="2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4" fontId="9" fillId="0" borderId="11" xfId="0" applyNumberFormat="1" applyFont="1" applyBorder="1" applyAlignment="1">
      <alignment horizontal="center" vertical="center"/>
    </xf>
    <xf numFmtId="4" fontId="9" fillId="0" borderId="12" xfId="0" applyNumberFormat="1" applyFont="1" applyBorder="1" applyAlignment="1">
      <alignment horizontal="center" vertical="center"/>
    </xf>
    <xf numFmtId="4" fontId="9" fillId="0" borderId="13" xfId="2" applyNumberFormat="1" applyFont="1" applyBorder="1" applyAlignment="1">
      <alignment horizontal="center" vertical="center" wrapText="1"/>
    </xf>
    <xf numFmtId="4" fontId="9" fillId="0" borderId="14" xfId="2" applyNumberFormat="1" applyFont="1" applyBorder="1" applyAlignment="1">
      <alignment horizontal="center" vertical="center" wrapText="1"/>
    </xf>
    <xf numFmtId="10" fontId="9" fillId="0" borderId="11" xfId="0" applyNumberFormat="1" applyFont="1" applyBorder="1" applyAlignment="1">
      <alignment horizontal="center" vertical="center"/>
    </xf>
    <xf numFmtId="1" fontId="9" fillId="0" borderId="11" xfId="0" applyNumberFormat="1" applyFont="1" applyBorder="1" applyAlignment="1">
      <alignment horizontal="center" vertical="center"/>
    </xf>
    <xf numFmtId="4" fontId="9" fillId="0" borderId="16" xfId="2" applyNumberFormat="1" applyFont="1" applyBorder="1" applyAlignment="1">
      <alignment horizontal="left" vertical="center" wrapText="1"/>
    </xf>
    <xf numFmtId="4" fontId="9" fillId="0" borderId="17" xfId="0" applyNumberFormat="1" applyFont="1" applyBorder="1" applyAlignment="1">
      <alignment horizontal="center" vertical="center"/>
    </xf>
    <xf numFmtId="4" fontId="9" fillId="0" borderId="18" xfId="0" applyNumberFormat="1" applyFont="1" applyBorder="1" applyAlignment="1">
      <alignment horizontal="center" vertical="center"/>
    </xf>
    <xf numFmtId="4" fontId="9" fillId="0" borderId="16" xfId="0" applyNumberFormat="1" applyFont="1" applyBorder="1" applyAlignment="1">
      <alignment horizontal="center" vertical="center"/>
    </xf>
    <xf numFmtId="4" fontId="7" fillId="0" borderId="17" xfId="0" applyNumberFormat="1" applyFont="1" applyBorder="1" applyAlignment="1">
      <alignment horizontal="center" vertical="center"/>
    </xf>
    <xf numFmtId="4" fontId="7" fillId="0" borderId="19" xfId="0" applyNumberFormat="1" applyFont="1" applyBorder="1" applyAlignment="1">
      <alignment horizontal="center" vertical="center"/>
    </xf>
    <xf numFmtId="10" fontId="9" fillId="0" borderId="16" xfId="0" applyNumberFormat="1" applyFont="1" applyBorder="1" applyAlignment="1">
      <alignment horizontal="center" vertical="center"/>
    </xf>
    <xf numFmtId="1" fontId="9" fillId="0" borderId="16" xfId="0" applyNumberFormat="1" applyFont="1" applyBorder="1" applyAlignment="1">
      <alignment horizontal="center" vertical="center"/>
    </xf>
    <xf numFmtId="4" fontId="5" fillId="0" borderId="20" xfId="2" applyNumberFormat="1" applyFont="1" applyBorder="1" applyAlignment="1">
      <alignment horizontal="left" vertical="center" wrapText="1"/>
    </xf>
    <xf numFmtId="4" fontId="5" fillId="0" borderId="21" xfId="0" applyNumberFormat="1" applyFont="1" applyBorder="1" applyAlignment="1">
      <alignment horizontal="right" vertical="center"/>
    </xf>
    <xf numFmtId="4" fontId="5" fillId="0" borderId="22" xfId="0" applyNumberFormat="1" applyFont="1" applyBorder="1" applyAlignment="1">
      <alignment horizontal="right" vertical="center"/>
    </xf>
    <xf numFmtId="4" fontId="5" fillId="0" borderId="20" xfId="0" applyNumberFormat="1" applyFont="1" applyBorder="1" applyAlignment="1">
      <alignment horizontal="right" vertical="center"/>
    </xf>
    <xf numFmtId="4" fontId="3" fillId="0" borderId="23" xfId="0" applyNumberFormat="1" applyFont="1" applyBorder="1" applyAlignment="1">
      <alignment horizontal="right" vertical="center"/>
    </xf>
    <xf numFmtId="4" fontId="3" fillId="0" borderId="10" xfId="0" applyNumberFormat="1" applyFont="1" applyBorder="1" applyAlignment="1">
      <alignment horizontal="right" vertical="center"/>
    </xf>
    <xf numFmtId="10" fontId="5" fillId="0" borderId="20" xfId="0" applyNumberFormat="1" applyFont="1" applyBorder="1" applyAlignment="1">
      <alignment horizontal="right" vertical="center"/>
    </xf>
    <xf numFmtId="1" fontId="5" fillId="0" borderId="20" xfId="0" applyNumberFormat="1" applyFont="1" applyBorder="1" applyAlignment="1">
      <alignment horizontal="right" vertical="center"/>
    </xf>
    <xf numFmtId="4" fontId="5" fillId="0" borderId="11" xfId="2" applyNumberFormat="1" applyFont="1" applyBorder="1" applyAlignment="1">
      <alignment horizontal="left" vertical="center" wrapText="1"/>
    </xf>
    <xf numFmtId="4" fontId="5" fillId="0" borderId="11" xfId="0" applyNumberFormat="1" applyFont="1" applyBorder="1" applyAlignment="1">
      <alignment horizontal="right" vertical="center"/>
    </xf>
    <xf numFmtId="4" fontId="5" fillId="0" borderId="12" xfId="0" applyNumberFormat="1" applyFont="1" applyBorder="1" applyAlignment="1">
      <alignment horizontal="right" vertical="center"/>
    </xf>
    <xf numFmtId="10" fontId="5" fillId="0" borderId="11" xfId="0" applyNumberFormat="1" applyFont="1" applyBorder="1" applyAlignment="1">
      <alignment horizontal="right" vertical="center"/>
    </xf>
    <xf numFmtId="1" fontId="5" fillId="0" borderId="11" xfId="0" applyNumberFormat="1" applyFont="1" applyBorder="1" applyAlignment="1">
      <alignment horizontal="right" vertical="center"/>
    </xf>
    <xf numFmtId="4" fontId="7" fillId="0" borderId="20" xfId="0" applyNumberFormat="1" applyFont="1" applyBorder="1" applyAlignment="1">
      <alignment horizontal="center" vertical="center"/>
    </xf>
    <xf numFmtId="4" fontId="7" fillId="0" borderId="24" xfId="0" applyNumberFormat="1" applyFont="1" applyBorder="1" applyAlignment="1">
      <alignment horizontal="center" vertical="center"/>
    </xf>
    <xf numFmtId="4" fontId="3" fillId="0" borderId="25" xfId="0" applyNumberFormat="1" applyFont="1" applyBorder="1" applyAlignment="1">
      <alignment horizontal="right" vertical="center"/>
    </xf>
    <xf numFmtId="4" fontId="3" fillId="0" borderId="26" xfId="0" applyNumberFormat="1" applyFont="1" applyBorder="1" applyAlignment="1">
      <alignment horizontal="right" vertical="center"/>
    </xf>
    <xf numFmtId="4" fontId="5" fillId="0" borderId="23" xfId="2" applyNumberFormat="1" applyFont="1" applyBorder="1" applyAlignment="1">
      <alignment horizontal="left" vertical="center" wrapText="1"/>
    </xf>
    <xf numFmtId="4" fontId="5" fillId="0" borderId="27" xfId="0" applyNumberFormat="1" applyFont="1" applyBorder="1" applyAlignment="1">
      <alignment horizontal="right" vertical="center"/>
    </xf>
    <xf numFmtId="4" fontId="5" fillId="0" borderId="9" xfId="0" applyNumberFormat="1" applyFont="1" applyBorder="1" applyAlignment="1">
      <alignment horizontal="right" vertical="center"/>
    </xf>
    <xf numFmtId="4" fontId="5" fillId="0" borderId="23" xfId="0" applyNumberFormat="1" applyFont="1" applyBorder="1" applyAlignment="1">
      <alignment horizontal="right" vertical="center"/>
    </xf>
    <xf numFmtId="10" fontId="5" fillId="0" borderId="23" xfId="0" applyNumberFormat="1" applyFont="1" applyBorder="1" applyAlignment="1">
      <alignment horizontal="right" vertical="center"/>
    </xf>
    <xf numFmtId="1" fontId="5" fillId="0" borderId="23" xfId="0" applyNumberFormat="1" applyFont="1" applyBorder="1" applyAlignment="1">
      <alignment horizontal="right" vertical="center"/>
    </xf>
    <xf numFmtId="4" fontId="5" fillId="0" borderId="27" xfId="2" applyNumberFormat="1" applyFont="1" applyBorder="1" applyAlignment="1">
      <alignment horizontal="left" vertical="center" wrapText="1"/>
    </xf>
    <xf numFmtId="4" fontId="5" fillId="0" borderId="28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29" xfId="0" applyNumberFormat="1" applyFont="1" applyBorder="1" applyAlignment="1">
      <alignment horizontal="right" vertical="center"/>
    </xf>
    <xf numFmtId="10" fontId="5" fillId="0" borderId="27" xfId="0" applyNumberFormat="1" applyFont="1" applyBorder="1" applyAlignment="1">
      <alignment horizontal="right" vertical="center"/>
    </xf>
    <xf numFmtId="1" fontId="5" fillId="0" borderId="27" xfId="0" applyNumberFormat="1" applyFont="1" applyBorder="1" applyAlignment="1">
      <alignment horizontal="right" vertical="center"/>
    </xf>
    <xf numFmtId="4" fontId="9" fillId="0" borderId="17" xfId="2" applyNumberFormat="1" applyFont="1" applyBorder="1" applyAlignment="1">
      <alignment horizontal="left" vertical="center" wrapText="1"/>
    </xf>
    <xf numFmtId="4" fontId="9" fillId="2" borderId="17" xfId="0" applyNumberFormat="1" applyFont="1" applyFill="1" applyBorder="1" applyAlignment="1">
      <alignment horizontal="center" vertical="center"/>
    </xf>
    <xf numFmtId="10" fontId="9" fillId="2" borderId="17" xfId="0" applyNumberFormat="1" applyFont="1" applyFill="1" applyBorder="1" applyAlignment="1">
      <alignment horizontal="center" vertical="center"/>
    </xf>
    <xf numFmtId="1" fontId="9" fillId="2" borderId="17" xfId="0" applyNumberFormat="1" applyFont="1" applyFill="1" applyBorder="1" applyAlignment="1">
      <alignment horizontal="center" vertical="center"/>
    </xf>
    <xf numFmtId="4" fontId="5" fillId="0" borderId="30" xfId="0" applyNumberFormat="1" applyFont="1" applyBorder="1" applyAlignment="1">
      <alignment horizontal="right" vertical="center"/>
    </xf>
    <xf numFmtId="4" fontId="3" fillId="0" borderId="20" xfId="0" applyNumberFormat="1" applyFont="1" applyBorder="1" applyAlignment="1">
      <alignment horizontal="right" vertical="center"/>
    </xf>
    <xf numFmtId="4" fontId="3" fillId="0" borderId="24" xfId="0" applyNumberFormat="1" applyFont="1" applyBorder="1" applyAlignment="1">
      <alignment horizontal="right" vertical="center"/>
    </xf>
    <xf numFmtId="164" fontId="5" fillId="0" borderId="20" xfId="2" applyNumberFormat="1" applyFont="1" applyBorder="1" applyAlignment="1">
      <alignment horizontal="left" vertical="center" wrapText="1"/>
    </xf>
    <xf numFmtId="4" fontId="9" fillId="2" borderId="16" xfId="0" applyNumberFormat="1" applyFont="1" applyFill="1" applyBorder="1" applyAlignment="1">
      <alignment horizontal="center" vertical="center"/>
    </xf>
    <xf numFmtId="10" fontId="9" fillId="2" borderId="16" xfId="0" applyNumberFormat="1" applyFont="1" applyFill="1" applyBorder="1" applyAlignment="1">
      <alignment horizontal="center" vertical="center"/>
    </xf>
    <xf numFmtId="1" fontId="9" fillId="2" borderId="16" xfId="0" applyNumberFormat="1" applyFont="1" applyFill="1" applyBorder="1" applyAlignment="1">
      <alignment horizontal="center" vertical="center"/>
    </xf>
    <xf numFmtId="10" fontId="5" fillId="0" borderId="21" xfId="0" applyNumberFormat="1" applyFont="1" applyBorder="1" applyAlignment="1">
      <alignment horizontal="right" vertical="center"/>
    </xf>
    <xf numFmtId="1" fontId="5" fillId="0" borderId="21" xfId="0" applyNumberFormat="1" applyFont="1" applyBorder="1" applyAlignment="1">
      <alignment horizontal="right" vertical="center"/>
    </xf>
    <xf numFmtId="4" fontId="3" fillId="0" borderId="24" xfId="0" applyNumberFormat="1" applyFont="1" applyBorder="1" applyAlignment="1">
      <alignment vertical="center"/>
    </xf>
    <xf numFmtId="4" fontId="3" fillId="0" borderId="24" xfId="0" applyNumberFormat="1" applyFont="1" applyBorder="1"/>
    <xf numFmtId="4" fontId="9" fillId="0" borderId="31" xfId="2" applyNumberFormat="1" applyFont="1" applyBorder="1" applyAlignment="1">
      <alignment horizontal="left" vertical="center" wrapText="1"/>
    </xf>
    <xf numFmtId="4" fontId="7" fillId="0" borderId="25" xfId="0" applyNumberFormat="1" applyFont="1" applyBorder="1" applyAlignment="1">
      <alignment horizontal="center" vertical="center"/>
    </xf>
    <xf numFmtId="4" fontId="7" fillId="0" borderId="26" xfId="0" applyNumberFormat="1" applyFont="1" applyBorder="1" applyAlignment="1">
      <alignment horizontal="center" vertical="center"/>
    </xf>
    <xf numFmtId="4" fontId="5" fillId="0" borderId="24" xfId="2" applyNumberFormat="1" applyFont="1" applyBorder="1" applyAlignment="1">
      <alignment horizontal="left" vertical="center" wrapText="1"/>
    </xf>
    <xf numFmtId="4" fontId="3" fillId="0" borderId="24" xfId="0" applyNumberFormat="1" applyFont="1" applyBorder="1" applyAlignment="1">
      <alignment horizontal="right"/>
    </xf>
    <xf numFmtId="164" fontId="5" fillId="0" borderId="24" xfId="2" applyNumberFormat="1" applyFont="1" applyBorder="1" applyAlignment="1">
      <alignment horizontal="left" vertical="center" wrapText="1"/>
    </xf>
    <xf numFmtId="4" fontId="5" fillId="0" borderId="30" xfId="0" applyNumberFormat="1" applyFont="1" applyBorder="1" applyAlignment="1">
      <alignment vertical="center"/>
    </xf>
    <xf numFmtId="4" fontId="3" fillId="0" borderId="21" xfId="0" applyNumberFormat="1" applyFont="1" applyBorder="1" applyAlignment="1">
      <alignment horizontal="right" vertical="center"/>
    </xf>
    <xf numFmtId="4" fontId="3" fillId="0" borderId="20" xfId="0" applyNumberFormat="1" applyFont="1" applyBorder="1" applyAlignment="1">
      <alignment horizontal="right"/>
    </xf>
    <xf numFmtId="4" fontId="9" fillId="0" borderId="19" xfId="0" applyNumberFormat="1" applyFont="1" applyBorder="1" applyAlignment="1">
      <alignment horizontal="center" vertical="center"/>
    </xf>
    <xf numFmtId="10" fontId="9" fillId="0" borderId="17" xfId="0" applyNumberFormat="1" applyFont="1" applyBorder="1" applyAlignment="1">
      <alignment horizontal="center" vertical="center"/>
    </xf>
    <xf numFmtId="1" fontId="9" fillId="0" borderId="17" xfId="0" applyNumberFormat="1" applyFont="1" applyBorder="1" applyAlignment="1">
      <alignment horizontal="center" vertical="center"/>
    </xf>
    <xf numFmtId="4" fontId="5" fillId="0" borderId="27" xfId="2" applyNumberFormat="1" applyFont="1" applyBorder="1" applyAlignment="1">
      <alignment horizontal="left" vertical="center"/>
    </xf>
    <xf numFmtId="4" fontId="5" fillId="0" borderId="32" xfId="0" applyNumberFormat="1" applyFont="1" applyBorder="1" applyAlignment="1">
      <alignment horizontal="right" vertical="center"/>
    </xf>
    <xf numFmtId="4" fontId="3" fillId="0" borderId="29" xfId="0" applyNumberFormat="1" applyFont="1" applyBorder="1"/>
    <xf numFmtId="4" fontId="7" fillId="0" borderId="25" xfId="0" applyNumberFormat="1" applyFont="1" applyBorder="1" applyAlignment="1">
      <alignment horizontal="left" vertical="center" wrapText="1"/>
    </xf>
    <xf numFmtId="4" fontId="9" fillId="2" borderId="25" xfId="0" applyNumberFormat="1" applyFont="1" applyFill="1" applyBorder="1" applyAlignment="1">
      <alignment horizontal="center" vertical="center"/>
    </xf>
    <xf numFmtId="4" fontId="7" fillId="0" borderId="17" xfId="0" applyNumberFormat="1" applyFont="1" applyBorder="1" applyAlignment="1">
      <alignment horizontal="center"/>
    </xf>
    <xf numFmtId="4" fontId="3" fillId="0" borderId="20" xfId="0" applyNumberFormat="1" applyFont="1" applyBorder="1" applyAlignment="1">
      <alignment horizontal="left" vertical="center" wrapText="1"/>
    </xf>
    <xf numFmtId="4" fontId="3" fillId="0" borderId="25" xfId="0" applyNumberFormat="1" applyFont="1" applyBorder="1"/>
    <xf numFmtId="164" fontId="5" fillId="0" borderId="21" xfId="2" applyNumberFormat="1" applyFont="1" applyBorder="1" applyAlignment="1">
      <alignment horizontal="left" vertical="center" wrapText="1"/>
    </xf>
    <xf numFmtId="4" fontId="3" fillId="0" borderId="10" xfId="0" applyNumberFormat="1" applyFont="1" applyBorder="1"/>
    <xf numFmtId="4" fontId="3" fillId="0" borderId="23" xfId="0" applyNumberFormat="1" applyFont="1" applyBorder="1"/>
    <xf numFmtId="4" fontId="7" fillId="0" borderId="17" xfId="0" applyNumberFormat="1" applyFont="1" applyBorder="1" applyAlignment="1">
      <alignment vertical="center" wrapText="1"/>
    </xf>
    <xf numFmtId="4" fontId="7" fillId="0" borderId="29" xfId="0" applyNumberFormat="1" applyFont="1" applyBorder="1" applyAlignment="1">
      <alignment horizontal="center" vertical="center"/>
    </xf>
    <xf numFmtId="4" fontId="7" fillId="0" borderId="11" xfId="0" applyNumberFormat="1" applyFont="1" applyBorder="1" applyAlignment="1">
      <alignment horizontal="center" vertical="center"/>
    </xf>
    <xf numFmtId="10" fontId="7" fillId="0" borderId="17" xfId="0" applyNumberFormat="1" applyFont="1" applyBorder="1" applyAlignment="1">
      <alignment horizontal="center" vertical="center"/>
    </xf>
    <xf numFmtId="1" fontId="7" fillId="0" borderId="17" xfId="0" applyNumberFormat="1" applyFont="1" applyBorder="1" applyAlignment="1">
      <alignment horizontal="center" vertical="center"/>
    </xf>
    <xf numFmtId="4" fontId="5" fillId="0" borderId="33" xfId="0" applyNumberFormat="1" applyFont="1" applyBorder="1" applyAlignment="1">
      <alignment horizontal="right" vertical="center"/>
    </xf>
    <xf numFmtId="0" fontId="5" fillId="0" borderId="0" xfId="0" applyFont="1"/>
    <xf numFmtId="0" fontId="6" fillId="0" borderId="0" xfId="0" applyFont="1"/>
    <xf numFmtId="44" fontId="0" fillId="0" borderId="0" xfId="1" applyFont="1"/>
    <xf numFmtId="0" fontId="0" fillId="0" borderId="0" xfId="0" applyAlignment="1">
      <alignment horizontal="center"/>
    </xf>
    <xf numFmtId="4" fontId="5" fillId="0" borderId="21" xfId="0" applyNumberFormat="1" applyFont="1" applyBorder="1" applyAlignment="1">
      <alignment vertical="center"/>
    </xf>
    <xf numFmtId="4" fontId="7" fillId="0" borderId="31" xfId="0" applyNumberFormat="1" applyFont="1" applyBorder="1" applyAlignment="1">
      <alignment horizontal="center" vertical="center"/>
    </xf>
    <xf numFmtId="4" fontId="7" fillId="0" borderId="16" xfId="0" applyNumberFormat="1" applyFont="1" applyBorder="1" applyAlignment="1">
      <alignment horizontal="center" vertical="center"/>
    </xf>
    <xf numFmtId="4" fontId="9" fillId="2" borderId="12" xfId="0" applyNumberFormat="1" applyFont="1" applyFill="1" applyBorder="1" applyAlignment="1">
      <alignment horizontal="center" vertical="center"/>
    </xf>
    <xf numFmtId="10" fontId="9" fillId="2" borderId="25" xfId="0" applyNumberFormat="1" applyFont="1" applyFill="1" applyBorder="1" applyAlignment="1">
      <alignment horizontal="center" vertical="center"/>
    </xf>
    <xf numFmtId="1" fontId="9" fillId="2" borderId="25" xfId="0" applyNumberFormat="1" applyFont="1" applyFill="1" applyBorder="1" applyAlignment="1">
      <alignment horizontal="center" vertical="center"/>
    </xf>
    <xf numFmtId="4" fontId="5" fillId="0" borderId="25" xfId="2" applyNumberFormat="1" applyFont="1" applyBorder="1" applyAlignment="1">
      <alignment horizontal="left" vertical="center" wrapText="1"/>
    </xf>
    <xf numFmtId="4" fontId="5" fillId="2" borderId="11" xfId="0" applyNumberFormat="1" applyFont="1" applyFill="1" applyBorder="1" applyAlignment="1">
      <alignment horizontal="right" vertical="center"/>
    </xf>
    <xf numFmtId="0" fontId="10" fillId="0" borderId="38" xfId="0" applyFont="1" applyBorder="1" applyAlignment="1">
      <alignment vertical="center"/>
    </xf>
    <xf numFmtId="0" fontId="10" fillId="0" borderId="39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4" fontId="3" fillId="0" borderId="27" xfId="0" applyNumberFormat="1" applyFont="1" applyBorder="1"/>
    <xf numFmtId="44" fontId="3" fillId="0" borderId="0" xfId="1" applyFont="1"/>
    <xf numFmtId="0" fontId="7" fillId="0" borderId="47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 wrapText="1"/>
    </xf>
    <xf numFmtId="44" fontId="7" fillId="0" borderId="48" xfId="1" applyFont="1" applyBorder="1" applyAlignment="1">
      <alignment horizontal="center" vertical="center"/>
    </xf>
    <xf numFmtId="0" fontId="3" fillId="0" borderId="46" xfId="0" applyFont="1" applyBorder="1" applyAlignment="1">
      <alignment vertical="center"/>
    </xf>
    <xf numFmtId="4" fontId="3" fillId="0" borderId="46" xfId="0" applyNumberFormat="1" applyFont="1" applyBorder="1" applyAlignment="1">
      <alignment vertical="center"/>
    </xf>
    <xf numFmtId="4" fontId="3" fillId="0" borderId="46" xfId="1" applyNumberFormat="1" applyFont="1" applyBorder="1" applyAlignment="1">
      <alignment vertical="center"/>
    </xf>
    <xf numFmtId="4" fontId="3" fillId="0" borderId="46" xfId="0" applyNumberFormat="1" applyFont="1" applyBorder="1" applyAlignment="1">
      <alignment horizontal="right" vertical="center"/>
    </xf>
    <xf numFmtId="2" fontId="0" fillId="0" borderId="0" xfId="0" applyNumberFormat="1"/>
    <xf numFmtId="0" fontId="7" fillId="0" borderId="50" xfId="0" applyFont="1" applyBorder="1" applyAlignment="1">
      <alignment horizontal="center" vertical="center"/>
    </xf>
    <xf numFmtId="4" fontId="5" fillId="2" borderId="20" xfId="0" applyNumberFormat="1" applyFont="1" applyFill="1" applyBorder="1" applyAlignment="1">
      <alignment horizontal="right" vertical="center"/>
    </xf>
    <xf numFmtId="4" fontId="9" fillId="2" borderId="0" xfId="0" applyNumberFormat="1" applyFont="1" applyFill="1" applyAlignment="1">
      <alignment horizontal="center" vertical="center"/>
    </xf>
    <xf numFmtId="4" fontId="5" fillId="2" borderId="55" xfId="0" applyNumberFormat="1" applyFont="1" applyFill="1" applyBorder="1" applyAlignment="1">
      <alignment horizontal="right" vertical="center"/>
    </xf>
    <xf numFmtId="4" fontId="5" fillId="2" borderId="24" xfId="0" applyNumberFormat="1" applyFont="1" applyFill="1" applyBorder="1" applyAlignment="1">
      <alignment horizontal="right" vertical="center"/>
    </xf>
    <xf numFmtId="4" fontId="5" fillId="2" borderId="26" xfId="0" applyNumberFormat="1" applyFont="1" applyFill="1" applyBorder="1" applyAlignment="1">
      <alignment horizontal="right" vertical="center"/>
    </xf>
    <xf numFmtId="4" fontId="5" fillId="2" borderId="56" xfId="0" applyNumberFormat="1" applyFont="1" applyFill="1" applyBorder="1" applyAlignment="1">
      <alignment horizontal="right" vertical="center"/>
    </xf>
    <xf numFmtId="4" fontId="9" fillId="2" borderId="22" xfId="0" applyNumberFormat="1" applyFont="1" applyFill="1" applyBorder="1" applyAlignment="1">
      <alignment horizontal="center" vertical="center"/>
    </xf>
    <xf numFmtId="4" fontId="5" fillId="2" borderId="57" xfId="0" applyNumberFormat="1" applyFont="1" applyFill="1" applyBorder="1" applyAlignment="1">
      <alignment horizontal="right" vertical="center"/>
    </xf>
    <xf numFmtId="4" fontId="7" fillId="0" borderId="58" xfId="0" applyNumberFormat="1" applyFont="1" applyBorder="1" applyAlignment="1">
      <alignment horizontal="center" vertical="center"/>
    </xf>
    <xf numFmtId="0" fontId="3" fillId="0" borderId="59" xfId="0" applyFont="1" applyBorder="1" applyAlignment="1">
      <alignment vertical="center"/>
    </xf>
    <xf numFmtId="4" fontId="9" fillId="0" borderId="1" xfId="2" applyNumberFormat="1" applyFont="1" applyBorder="1" applyAlignment="1">
      <alignment horizontal="center" vertical="center" wrapText="1"/>
    </xf>
    <xf numFmtId="4" fontId="9" fillId="0" borderId="4" xfId="2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4" fontId="9" fillId="0" borderId="15" xfId="2" applyNumberFormat="1" applyFont="1" applyBorder="1" applyAlignment="1">
      <alignment horizontal="center" vertical="center" wrapText="1"/>
    </xf>
    <xf numFmtId="4" fontId="9" fillId="0" borderId="3" xfId="2" applyNumberFormat="1" applyFont="1" applyBorder="1" applyAlignment="1">
      <alignment horizontal="center" vertical="center" wrapText="1"/>
    </xf>
    <xf numFmtId="4" fontId="9" fillId="0" borderId="6" xfId="2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4" fontId="9" fillId="0" borderId="9" xfId="2" applyNumberFormat="1" applyFont="1" applyBorder="1" applyAlignment="1">
      <alignment horizontal="center" vertical="center" wrapText="1"/>
    </xf>
    <xf numFmtId="4" fontId="9" fillId="0" borderId="10" xfId="2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" fontId="9" fillId="0" borderId="2" xfId="2" applyNumberFormat="1" applyFont="1" applyBorder="1" applyAlignment="1">
      <alignment horizontal="center" vertical="center" wrapText="1"/>
    </xf>
    <xf numFmtId="4" fontId="10" fillId="0" borderId="5" xfId="2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" fontId="9" fillId="0" borderId="18" xfId="2" applyNumberFormat="1" applyFont="1" applyBorder="1" applyAlignment="1">
      <alignment horizontal="center" vertical="center" wrapText="1"/>
    </xf>
    <xf numFmtId="4" fontId="9" fillId="0" borderId="12" xfId="2" applyNumberFormat="1" applyFont="1" applyBorder="1" applyAlignment="1">
      <alignment horizontal="center" vertical="center" wrapText="1"/>
    </xf>
    <xf numFmtId="49" fontId="9" fillId="0" borderId="18" xfId="2" applyNumberFormat="1" applyFont="1" applyBorder="1" applyAlignment="1">
      <alignment horizontal="center" vertical="center" wrapText="1"/>
    </xf>
    <xf numFmtId="49" fontId="9" fillId="0" borderId="12" xfId="2" applyNumberFormat="1" applyFont="1" applyBorder="1" applyAlignment="1">
      <alignment horizontal="center" vertical="center" wrapText="1"/>
    </xf>
    <xf numFmtId="49" fontId="7" fillId="0" borderId="16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9" fillId="0" borderId="16" xfId="2" applyNumberFormat="1" applyFont="1" applyBorder="1" applyAlignment="1">
      <alignment horizontal="center" vertical="center" wrapText="1"/>
    </xf>
    <xf numFmtId="49" fontId="9" fillId="0" borderId="11" xfId="2" applyNumberFormat="1" applyFont="1" applyBorder="1" applyAlignment="1">
      <alignment horizontal="center" vertical="center" wrapText="1"/>
    </xf>
    <xf numFmtId="49" fontId="9" fillId="0" borderId="16" xfId="2" applyNumberFormat="1" applyFont="1" applyBorder="1" applyAlignment="1">
      <alignment horizontal="center" vertical="center"/>
    </xf>
    <xf numFmtId="49" fontId="9" fillId="0" borderId="23" xfId="2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4" fillId="0" borderId="38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49" fontId="7" fillId="0" borderId="11" xfId="0" applyNumberFormat="1" applyFont="1" applyBorder="1" applyAlignment="1">
      <alignment horizontal="center" vertical="center"/>
    </xf>
    <xf numFmtId="4" fontId="3" fillId="0" borderId="46" xfId="0" applyNumberFormat="1" applyFont="1" applyBorder="1" applyAlignment="1">
      <alignment horizontal="center" vertical="center"/>
    </xf>
    <xf numFmtId="4" fontId="3" fillId="0" borderId="51" xfId="0" applyNumberFormat="1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3" fillId="0" borderId="61" xfId="0" applyFont="1" applyBorder="1" applyAlignment="1">
      <alignment vertical="center"/>
    </xf>
    <xf numFmtId="4" fontId="3" fillId="0" borderId="61" xfId="0" applyNumberFormat="1" applyFont="1" applyBorder="1" applyAlignment="1">
      <alignment horizontal="right" vertical="center"/>
    </xf>
    <xf numFmtId="4" fontId="3" fillId="0" borderId="61" xfId="0" applyNumberFormat="1" applyFont="1" applyBorder="1" applyAlignment="1">
      <alignment horizontal="right" vertical="center"/>
    </xf>
    <xf numFmtId="4" fontId="3" fillId="0" borderId="61" xfId="0" applyNumberFormat="1" applyFont="1" applyBorder="1" applyAlignment="1">
      <alignment horizontal="center" vertical="center"/>
    </xf>
    <xf numFmtId="4" fontId="3" fillId="0" borderId="61" xfId="0" applyNumberFormat="1" applyFont="1" applyBorder="1" applyAlignment="1">
      <alignment vertical="center"/>
    </xf>
    <xf numFmtId="4" fontId="3" fillId="0" borderId="61" xfId="1" applyNumberFormat="1" applyFont="1" applyBorder="1" applyAlignment="1">
      <alignment vertical="center"/>
    </xf>
    <xf numFmtId="0" fontId="3" fillId="0" borderId="52" xfId="0" applyFont="1" applyBorder="1" applyAlignment="1"/>
    <xf numFmtId="0" fontId="7" fillId="0" borderId="53" xfId="0" applyFont="1" applyBorder="1" applyAlignment="1">
      <alignment vertical="center"/>
    </xf>
    <xf numFmtId="4" fontId="7" fillId="0" borderId="53" xfId="0" applyNumberFormat="1" applyFont="1" applyBorder="1" applyAlignment="1">
      <alignment vertical="center"/>
    </xf>
    <xf numFmtId="44" fontId="7" fillId="0" borderId="53" xfId="1" applyFont="1" applyBorder="1" applyAlignment="1">
      <alignment vertical="center"/>
    </xf>
    <xf numFmtId="4" fontId="7" fillId="0" borderId="53" xfId="0" applyNumberFormat="1" applyFont="1" applyBorder="1" applyAlignment="1">
      <alignment horizontal="center" vertical="center"/>
    </xf>
    <xf numFmtId="4" fontId="7" fillId="0" borderId="54" xfId="0" applyNumberFormat="1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 wrapText="1"/>
    </xf>
  </cellXfs>
  <cellStyles count="3">
    <cellStyle name="Normalny" xfId="0" builtinId="0"/>
    <cellStyle name="Normalny 2" xfId="2" xr:uid="{00000000-0005-0000-0000-000001000000}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0"/>
  <sheetViews>
    <sheetView tabSelected="1" topLeftCell="A41" zoomScale="60" zoomScaleNormal="60" workbookViewId="0">
      <selection activeCell="W57" sqref="W57"/>
    </sheetView>
  </sheetViews>
  <sheetFormatPr defaultColWidth="9" defaultRowHeight="14.25"/>
  <cols>
    <col min="1" max="1" width="7.25" customWidth="1"/>
    <col min="2" max="2" width="89.125" customWidth="1"/>
    <col min="3" max="3" width="37.625" customWidth="1"/>
    <col min="4" max="4" width="23.375" hidden="1" customWidth="1"/>
    <col min="5" max="5" width="31.625" customWidth="1"/>
    <col min="6" max="6" width="22" hidden="1" customWidth="1"/>
    <col min="7" max="7" width="22.375" hidden="1" customWidth="1"/>
    <col min="8" max="8" width="23.75" hidden="1" customWidth="1"/>
    <col min="9" max="9" width="23.375" hidden="1" customWidth="1"/>
    <col min="10" max="10" width="23.375" style="97" hidden="1" customWidth="1"/>
    <col min="11" max="11" width="22.25" hidden="1" customWidth="1"/>
    <col min="12" max="12" width="19.75" hidden="1" customWidth="1"/>
  </cols>
  <sheetData>
    <row r="1" spans="1:15" ht="9" hidden="1" customHeight="1">
      <c r="A1" s="134" t="s">
        <v>36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</row>
    <row r="2" spans="1:15" ht="27" hidden="1" customHeight="1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</row>
    <row r="3" spans="1:15" ht="27" hidden="1" customHeight="1">
      <c r="A3" s="135"/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</row>
    <row r="4" spans="1:15" ht="36" customHeight="1">
      <c r="A4" s="135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</row>
    <row r="5" spans="1:15" ht="48" customHeight="1">
      <c r="A5" s="147" t="s">
        <v>42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</row>
    <row r="6" spans="1:15" ht="10.5" customHeight="1">
      <c r="A6" s="147"/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</row>
    <row r="7" spans="1:15" ht="12" customHeight="1" thickBot="1">
      <c r="A7" s="147"/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</row>
    <row r="8" spans="1:15" ht="45.75" customHeight="1">
      <c r="A8" s="143" t="s">
        <v>0</v>
      </c>
      <c r="B8" s="132" t="s">
        <v>1</v>
      </c>
      <c r="C8" s="145" t="s">
        <v>44</v>
      </c>
      <c r="D8" s="132" t="s">
        <v>2</v>
      </c>
      <c r="E8" s="132" t="s">
        <v>43</v>
      </c>
      <c r="F8" s="137" t="s">
        <v>3</v>
      </c>
      <c r="G8" s="132" t="s">
        <v>4</v>
      </c>
      <c r="H8" s="139" t="s">
        <v>5</v>
      </c>
      <c r="I8" s="139" t="s">
        <v>6</v>
      </c>
      <c r="J8" s="132" t="s">
        <v>7</v>
      </c>
      <c r="K8" s="132" t="s">
        <v>8</v>
      </c>
      <c r="L8" s="132" t="s">
        <v>9</v>
      </c>
      <c r="M8" s="171" t="s">
        <v>35</v>
      </c>
      <c r="N8" s="172"/>
      <c r="O8" s="173"/>
    </row>
    <row r="9" spans="1:15" ht="60" customHeight="1" thickBot="1">
      <c r="A9" s="144"/>
      <c r="B9" s="133"/>
      <c r="C9" s="146"/>
      <c r="D9" s="133"/>
      <c r="E9" s="133"/>
      <c r="F9" s="138"/>
      <c r="G9" s="133"/>
      <c r="H9" s="140"/>
      <c r="I9" s="140"/>
      <c r="J9" s="133"/>
      <c r="K9" s="133"/>
      <c r="L9" s="133"/>
      <c r="M9" s="174"/>
      <c r="N9" s="175"/>
      <c r="O9" s="176"/>
    </row>
    <row r="10" spans="1:15" ht="24.75" customHeight="1" thickBot="1">
      <c r="A10" s="3">
        <v>1</v>
      </c>
      <c r="B10" s="4">
        <v>2</v>
      </c>
      <c r="C10" s="4">
        <v>3</v>
      </c>
      <c r="D10" s="5">
        <v>4</v>
      </c>
      <c r="E10" s="4">
        <v>4</v>
      </c>
      <c r="F10" s="4">
        <v>6</v>
      </c>
      <c r="G10" s="6">
        <v>6</v>
      </c>
      <c r="H10" s="7">
        <v>7</v>
      </c>
      <c r="I10" s="7">
        <v>8</v>
      </c>
      <c r="J10" s="6">
        <v>7</v>
      </c>
      <c r="K10" s="6">
        <v>8</v>
      </c>
      <c r="L10" s="6">
        <v>9</v>
      </c>
      <c r="M10" s="177">
        <v>5</v>
      </c>
      <c r="N10" s="178"/>
      <c r="O10" s="179"/>
    </row>
    <row r="11" spans="1:15" ht="39.75" customHeight="1">
      <c r="A11" s="141" t="s">
        <v>10</v>
      </c>
      <c r="B11" s="142"/>
      <c r="C11" s="8">
        <f>SUM(C12,C17,C20,C22,C30,C36,C41,C47,C49,C52)</f>
        <v>11038144.609999999</v>
      </c>
      <c r="D11" s="9" t="e">
        <f>SUM(D12,D17,D20,D22,D30,D36,D41,D47,D49,D52,#REF!)</f>
        <v>#REF!</v>
      </c>
      <c r="E11" s="8">
        <f>SUM(E12,E17,E20,E22,E30,E36,E41,E47,E49,E52)</f>
        <v>4734212.29</v>
      </c>
      <c r="F11" s="9" t="e">
        <f>SUM(F12,F17,F20,F22,F30,F36,F41,F47,F49,F52,#REF!,#REF!,#REF!,#REF!,#REF!,#REF!,#REF!)</f>
        <v>#REF!</v>
      </c>
      <c r="G11" s="8" t="e">
        <f>SUM(G12+G17+G20+G22+G30+G36+G41+G47+G49+G52+#REF!)</f>
        <v>#REF!</v>
      </c>
      <c r="H11" s="10" t="e">
        <f>H12+H17+H20+H22+H30+H36+H41+H47+H49+H52+#REF!</f>
        <v>#REF!</v>
      </c>
      <c r="I11" s="11" t="e">
        <f>I12+I20+I17+I22+I30+I47+I49+I52+#REF!+I41+I36</f>
        <v>#REF!</v>
      </c>
      <c r="J11" s="8" t="e">
        <f>SUM(J12+J17+J20+J22+J30+J36+J41+J47+J49+J52+#REF!)</f>
        <v>#REF!</v>
      </c>
      <c r="K11" s="12">
        <f>E11/C11*100%</f>
        <v>0.42889565749220604</v>
      </c>
      <c r="L11" s="13" t="e">
        <f>SUM(L12+L17+L20+L22+L30+L36+L41+L47+L49+L52+#REF!)</f>
        <v>#REF!</v>
      </c>
      <c r="M11" s="180">
        <f>SUM(M12,M17,M20,M22,M30,M36,M41,M47,M49,M52)</f>
        <v>484</v>
      </c>
      <c r="N11" s="181"/>
      <c r="O11" s="182"/>
    </row>
    <row r="12" spans="1:15" ht="30" customHeight="1">
      <c r="A12" s="136" t="s">
        <v>11</v>
      </c>
      <c r="B12" s="51" t="s">
        <v>12</v>
      </c>
      <c r="C12" s="15">
        <f>SUM(C13,C14)</f>
        <v>617727.78</v>
      </c>
      <c r="D12" s="16">
        <f>D14</f>
        <v>768750.36</v>
      </c>
      <c r="E12" s="15">
        <f>SUM(E13:E14)</f>
        <v>214358.97</v>
      </c>
      <c r="F12" s="16">
        <f>F14</f>
        <v>0</v>
      </c>
      <c r="G12" s="17">
        <f>SUM(G14:G15)</f>
        <v>74013.73</v>
      </c>
      <c r="H12" s="18">
        <f>H14</f>
        <v>694755.75</v>
      </c>
      <c r="I12" s="19">
        <f>I14</f>
        <v>232575.96</v>
      </c>
      <c r="J12" s="17">
        <f>SUM(J14)</f>
        <v>356689.07</v>
      </c>
      <c r="K12" s="20">
        <f>E12/C12*100%</f>
        <v>0.34701202850226354</v>
      </c>
      <c r="L12" s="21">
        <f>SUM(L14)</f>
        <v>99</v>
      </c>
      <c r="M12" s="160">
        <v>43</v>
      </c>
      <c r="N12" s="161"/>
      <c r="O12" s="162"/>
    </row>
    <row r="13" spans="1:15" ht="30" customHeight="1">
      <c r="A13" s="136"/>
      <c r="B13" s="30" t="s">
        <v>13</v>
      </c>
      <c r="C13" s="31">
        <v>579754.18000000005</v>
      </c>
      <c r="D13" s="9"/>
      <c r="E13" s="31">
        <v>177729.29</v>
      </c>
      <c r="F13" s="9"/>
      <c r="G13" s="8"/>
      <c r="H13" s="91"/>
      <c r="I13" s="90"/>
      <c r="J13" s="8"/>
      <c r="K13" s="12"/>
      <c r="L13" s="13"/>
      <c r="M13" s="160"/>
      <c r="N13" s="161"/>
      <c r="O13" s="162"/>
    </row>
    <row r="14" spans="1:15" ht="27" customHeight="1">
      <c r="A14" s="136"/>
      <c r="B14" s="22" t="s">
        <v>38</v>
      </c>
      <c r="C14" s="23">
        <v>37973.599999999999</v>
      </c>
      <c r="D14" s="24">
        <v>768750.36</v>
      </c>
      <c r="E14" s="25">
        <v>36629.68</v>
      </c>
      <c r="F14" s="24"/>
      <c r="G14" s="25">
        <v>74013.73</v>
      </c>
      <c r="H14" s="26">
        <v>694755.75</v>
      </c>
      <c r="I14" s="27">
        <v>232575.96</v>
      </c>
      <c r="J14" s="25">
        <v>356689.07</v>
      </c>
      <c r="K14" s="28">
        <f>E14/C14*100%</f>
        <v>0.96460909684623009</v>
      </c>
      <c r="L14" s="29">
        <v>99</v>
      </c>
      <c r="M14" s="160"/>
      <c r="N14" s="161"/>
      <c r="O14" s="162"/>
    </row>
    <row r="15" spans="1:15" ht="20.100000000000001" hidden="1" customHeight="1">
      <c r="A15" s="136"/>
      <c r="B15" s="22" t="s">
        <v>14</v>
      </c>
      <c r="C15" s="25">
        <v>0</v>
      </c>
      <c r="D15" s="24"/>
      <c r="E15" s="25"/>
      <c r="F15" s="24"/>
      <c r="G15" s="25">
        <f>SUM(C15:E15)</f>
        <v>0</v>
      </c>
      <c r="H15" s="26">
        <v>694755.75</v>
      </c>
      <c r="I15" s="27">
        <v>232575.96</v>
      </c>
      <c r="J15" s="25">
        <f>SUM(F15:H15)</f>
        <v>694755.75</v>
      </c>
      <c r="K15" s="28">
        <f>SUM(G15:I15)</f>
        <v>927331.71</v>
      </c>
      <c r="L15" s="29">
        <f>SUM(H15:J15)</f>
        <v>1622087.46</v>
      </c>
      <c r="M15" s="107"/>
      <c r="N15" s="108"/>
      <c r="O15" s="109"/>
    </row>
    <row r="16" spans="1:15" ht="20.100000000000001" hidden="1" customHeight="1">
      <c r="A16" s="136"/>
      <c r="B16" s="30"/>
      <c r="C16" s="31"/>
      <c r="D16" s="32"/>
      <c r="E16" s="31"/>
      <c r="F16" s="32"/>
      <c r="G16" s="31"/>
      <c r="H16" s="18">
        <f>H17</f>
        <v>65916.960000000006</v>
      </c>
      <c r="I16" s="19">
        <f>I17</f>
        <v>26560.05</v>
      </c>
      <c r="J16" s="31"/>
      <c r="K16" s="33"/>
      <c r="L16" s="34"/>
      <c r="M16" s="107"/>
      <c r="N16" s="108"/>
      <c r="O16" s="109"/>
    </row>
    <row r="17" spans="1:15" ht="35.25" customHeight="1">
      <c r="A17" s="136" t="s">
        <v>15</v>
      </c>
      <c r="B17" s="14" t="s">
        <v>16</v>
      </c>
      <c r="C17" s="17">
        <f t="shared" ref="C17" si="0">SUM(C18)</f>
        <v>138151.63</v>
      </c>
      <c r="D17" s="16">
        <f>SUM(D18)</f>
        <v>106638.82</v>
      </c>
      <c r="E17" s="17">
        <f>SUM(E18)</f>
        <v>49194.73</v>
      </c>
      <c r="F17" s="16">
        <f>F18</f>
        <v>0</v>
      </c>
      <c r="G17" s="17">
        <f>SUM(G18)</f>
        <v>0</v>
      </c>
      <c r="H17" s="35">
        <f>H18</f>
        <v>65916.960000000006</v>
      </c>
      <c r="I17" s="36">
        <f>I18</f>
        <v>26560.05</v>
      </c>
      <c r="J17" s="17">
        <f>SUM(J18)</f>
        <v>0</v>
      </c>
      <c r="K17" s="20">
        <f>E17/C17*100%</f>
        <v>0.35609228787239067</v>
      </c>
      <c r="L17" s="21">
        <f>SUM(L18)</f>
        <v>9</v>
      </c>
      <c r="M17" s="160">
        <v>9</v>
      </c>
      <c r="N17" s="161"/>
      <c r="O17" s="162"/>
    </row>
    <row r="18" spans="1:15" ht="27.75" customHeight="1">
      <c r="A18" s="136"/>
      <c r="B18" s="22" t="s">
        <v>13</v>
      </c>
      <c r="C18" s="23">
        <v>138151.63</v>
      </c>
      <c r="D18" s="24">
        <v>106638.82</v>
      </c>
      <c r="E18" s="25">
        <v>49194.73</v>
      </c>
      <c r="F18" s="24"/>
      <c r="G18" s="25">
        <v>0</v>
      </c>
      <c r="H18" s="37">
        <v>65916.960000000006</v>
      </c>
      <c r="I18" s="38">
        <v>26560.05</v>
      </c>
      <c r="J18" s="25">
        <v>0</v>
      </c>
      <c r="K18" s="28">
        <f>E18/C18*100%</f>
        <v>0.35609228787239067</v>
      </c>
      <c r="L18" s="29">
        <v>9</v>
      </c>
      <c r="M18" s="160"/>
      <c r="N18" s="161"/>
      <c r="O18" s="162"/>
    </row>
    <row r="19" spans="1:15" ht="20.100000000000001" hidden="1" customHeight="1">
      <c r="A19" s="136"/>
      <c r="B19" s="39"/>
      <c r="C19" s="40"/>
      <c r="D19" s="41"/>
      <c r="E19" s="42"/>
      <c r="F19" s="41"/>
      <c r="G19" s="42"/>
      <c r="H19" s="26">
        <v>40893.599999999999</v>
      </c>
      <c r="I19" s="27">
        <v>4773.6000000000004</v>
      </c>
      <c r="J19" s="42"/>
      <c r="K19" s="43"/>
      <c r="L19" s="44"/>
      <c r="M19" s="107"/>
      <c r="N19" s="108"/>
      <c r="O19" s="109"/>
    </row>
    <row r="20" spans="1:15" ht="31.5" customHeight="1">
      <c r="A20" s="136" t="s">
        <v>17</v>
      </c>
      <c r="B20" s="14" t="s">
        <v>18</v>
      </c>
      <c r="C20" s="15">
        <f t="shared" ref="C20" si="1">SUM(C21)</f>
        <v>45000</v>
      </c>
      <c r="D20" s="17">
        <f>SUM(D21)</f>
        <v>37313.1</v>
      </c>
      <c r="E20" s="17">
        <f>SUM(E21)</f>
        <v>11183.4</v>
      </c>
      <c r="F20" s="17">
        <f>F21</f>
        <v>0</v>
      </c>
      <c r="G20" s="17">
        <f>SUM(G21)</f>
        <v>0</v>
      </c>
      <c r="H20" s="18">
        <f>H21</f>
        <v>40893.599999999999</v>
      </c>
      <c r="I20" s="19">
        <f>I21</f>
        <v>4773.6000000000004</v>
      </c>
      <c r="J20" s="17">
        <f>SUM(J21)</f>
        <v>0</v>
      </c>
      <c r="K20" s="20">
        <f t="shared" ref="K20:K46" si="2">E20/C20*100%</f>
        <v>0.24851999999999999</v>
      </c>
      <c r="L20" s="21">
        <f>SUM(L21)</f>
        <v>30</v>
      </c>
      <c r="M20" s="160">
        <v>26</v>
      </c>
      <c r="N20" s="161"/>
      <c r="O20" s="162"/>
    </row>
    <row r="21" spans="1:15" ht="27" customHeight="1">
      <c r="A21" s="136"/>
      <c r="B21" s="45" t="s">
        <v>13</v>
      </c>
      <c r="C21" s="40">
        <v>45000</v>
      </c>
      <c r="D21" s="46">
        <v>37313.1</v>
      </c>
      <c r="E21" s="40">
        <v>11183.4</v>
      </c>
      <c r="F21" s="40"/>
      <c r="G21" s="40">
        <v>0</v>
      </c>
      <c r="H21" s="47">
        <v>40893.599999999999</v>
      </c>
      <c r="I21" s="48">
        <v>4773.6000000000004</v>
      </c>
      <c r="J21" s="40">
        <v>0</v>
      </c>
      <c r="K21" s="49">
        <f t="shared" si="2"/>
        <v>0.24851999999999999</v>
      </c>
      <c r="L21" s="50">
        <v>30</v>
      </c>
      <c r="M21" s="160"/>
      <c r="N21" s="161"/>
      <c r="O21" s="162"/>
    </row>
    <row r="22" spans="1:15" ht="30" customHeight="1">
      <c r="A22" s="148" t="s">
        <v>19</v>
      </c>
      <c r="B22" s="51" t="s">
        <v>20</v>
      </c>
      <c r="C22" s="52">
        <f>SUM(C23:C29)</f>
        <v>5621587.6299999999</v>
      </c>
      <c r="D22" s="52">
        <f>SUM(D29:D29)</f>
        <v>3750852.23</v>
      </c>
      <c r="E22" s="52">
        <f>SUM(E23:E29)</f>
        <v>2137694.7000000002</v>
      </c>
      <c r="F22" s="52">
        <f>SUM(F29:F29)</f>
        <v>0</v>
      </c>
      <c r="G22" s="52">
        <f>SUM(G29:G29)</f>
        <v>3667.02</v>
      </c>
      <c r="H22" s="18">
        <f>SUM(H29:H29)</f>
        <v>2924554.27</v>
      </c>
      <c r="I22" s="19">
        <f>SUM(I29:I29)</f>
        <v>1116145.95</v>
      </c>
      <c r="J22" s="52">
        <f>SUM(J29:J29)</f>
        <v>254320.63</v>
      </c>
      <c r="K22" s="53">
        <f t="shared" si="2"/>
        <v>0.38026529882626775</v>
      </c>
      <c r="L22" s="54">
        <f>SUM(L29:L29)</f>
        <v>338</v>
      </c>
      <c r="M22" s="160">
        <v>297</v>
      </c>
      <c r="N22" s="161"/>
      <c r="O22" s="162"/>
    </row>
    <row r="23" spans="1:15" ht="30" customHeight="1">
      <c r="A23" s="149"/>
      <c r="B23" s="105" t="s">
        <v>21</v>
      </c>
      <c r="C23" s="122">
        <v>2051920.03</v>
      </c>
      <c r="D23" s="102"/>
      <c r="E23" s="122">
        <v>846532.72</v>
      </c>
      <c r="F23" s="102"/>
      <c r="G23" s="82"/>
      <c r="H23" s="67"/>
      <c r="I23" s="68"/>
      <c r="J23" s="82"/>
      <c r="K23" s="103"/>
      <c r="L23" s="104"/>
      <c r="M23" s="160"/>
      <c r="N23" s="161"/>
      <c r="O23" s="162"/>
    </row>
    <row r="24" spans="1:15" ht="30" customHeight="1">
      <c r="A24" s="149"/>
      <c r="B24" s="105" t="s">
        <v>38</v>
      </c>
      <c r="C24" s="106">
        <v>2989017.6</v>
      </c>
      <c r="D24" s="102"/>
      <c r="E24" s="106">
        <v>1291161.98</v>
      </c>
      <c r="F24" s="102"/>
      <c r="G24" s="82"/>
      <c r="H24" s="67"/>
      <c r="I24" s="68"/>
      <c r="J24" s="82"/>
      <c r="K24" s="103"/>
      <c r="L24" s="104"/>
      <c r="M24" s="160"/>
      <c r="N24" s="161"/>
      <c r="O24" s="162"/>
    </row>
    <row r="25" spans="1:15" ht="30" customHeight="1">
      <c r="A25" s="149"/>
      <c r="B25" s="22" t="s">
        <v>37</v>
      </c>
      <c r="C25" s="125">
        <v>197480</v>
      </c>
      <c r="D25" s="128"/>
      <c r="E25" s="129">
        <v>0</v>
      </c>
      <c r="F25" s="123"/>
      <c r="G25" s="82"/>
      <c r="H25" s="67"/>
      <c r="I25" s="68"/>
      <c r="J25" s="82"/>
      <c r="K25" s="103"/>
      <c r="L25" s="104"/>
      <c r="M25" s="160"/>
      <c r="N25" s="161"/>
      <c r="O25" s="162"/>
    </row>
    <row r="26" spans="1:15" ht="30" customHeight="1">
      <c r="A26" s="149"/>
      <c r="B26" s="22" t="s">
        <v>45</v>
      </c>
      <c r="C26" s="126">
        <v>70776</v>
      </c>
      <c r="D26" s="123"/>
      <c r="E26" s="127">
        <v>0</v>
      </c>
      <c r="F26" s="123"/>
      <c r="G26" s="82"/>
      <c r="H26" s="67"/>
      <c r="I26" s="68"/>
      <c r="J26" s="82"/>
      <c r="K26" s="103"/>
      <c r="L26" s="104"/>
      <c r="M26" s="160"/>
      <c r="N26" s="161"/>
      <c r="O26" s="162"/>
    </row>
    <row r="27" spans="1:15" ht="30" customHeight="1">
      <c r="A27" s="149"/>
      <c r="B27" s="105" t="s">
        <v>46</v>
      </c>
      <c r="C27" s="125">
        <v>64568</v>
      </c>
      <c r="D27" s="123"/>
      <c r="E27" s="124">
        <v>0</v>
      </c>
      <c r="F27" s="123"/>
      <c r="G27" s="82"/>
      <c r="H27" s="67"/>
      <c r="I27" s="68"/>
      <c r="J27" s="82"/>
      <c r="K27" s="103"/>
      <c r="L27" s="104"/>
      <c r="M27" s="160"/>
      <c r="N27" s="161"/>
      <c r="O27" s="162"/>
    </row>
    <row r="28" spans="1:15" ht="54.75" customHeight="1">
      <c r="A28" s="149"/>
      <c r="B28" s="105" t="s">
        <v>47</v>
      </c>
      <c r="C28" s="106">
        <v>181413</v>
      </c>
      <c r="D28" s="102"/>
      <c r="E28" s="106">
        <v>0</v>
      </c>
      <c r="F28" s="102"/>
      <c r="G28" s="82"/>
      <c r="H28" s="67"/>
      <c r="I28" s="68"/>
      <c r="J28" s="82"/>
      <c r="K28" s="103"/>
      <c r="L28" s="104"/>
      <c r="M28" s="160"/>
      <c r="N28" s="161"/>
      <c r="O28" s="162"/>
    </row>
    <row r="29" spans="1:15" ht="30" customHeight="1">
      <c r="A29" s="149"/>
      <c r="B29" s="22" t="s">
        <v>48</v>
      </c>
      <c r="C29" s="23">
        <v>66413</v>
      </c>
      <c r="D29" s="55">
        <v>3750852.23</v>
      </c>
      <c r="E29" s="23">
        <v>0</v>
      </c>
      <c r="F29" s="55"/>
      <c r="G29" s="25">
        <v>3667.02</v>
      </c>
      <c r="H29" s="56">
        <v>2924554.27</v>
      </c>
      <c r="I29" s="57">
        <v>1116145.95</v>
      </c>
      <c r="J29" s="25">
        <v>254320.63</v>
      </c>
      <c r="K29" s="28">
        <f t="shared" si="2"/>
        <v>0</v>
      </c>
      <c r="L29" s="29">
        <v>338</v>
      </c>
      <c r="M29" s="160"/>
      <c r="N29" s="161"/>
      <c r="O29" s="162"/>
    </row>
    <row r="30" spans="1:15" ht="36.75" customHeight="1">
      <c r="A30" s="150" t="s">
        <v>22</v>
      </c>
      <c r="B30" s="14" t="s">
        <v>23</v>
      </c>
      <c r="C30" s="59">
        <f>SUM(C31:C35)</f>
        <v>169400</v>
      </c>
      <c r="D30" s="59">
        <f>SUM(D31:D35)</f>
        <v>130584.31</v>
      </c>
      <c r="E30" s="59">
        <f>SUM(E31:E35)</f>
        <v>58248.229999999996</v>
      </c>
      <c r="F30" s="59">
        <f>+SUM(F31:F35)</f>
        <v>0</v>
      </c>
      <c r="G30" s="59">
        <f>SUM(G31:G35)</f>
        <v>4117.22</v>
      </c>
      <c r="H30" s="18">
        <f>SUM(H31:H35)</f>
        <v>36314.01</v>
      </c>
      <c r="I30" s="19">
        <f>SUM(I31:I35)</f>
        <v>22987.64</v>
      </c>
      <c r="J30" s="59">
        <f>SUM(J31:J35)</f>
        <v>0</v>
      </c>
      <c r="K30" s="60">
        <f t="shared" si="2"/>
        <v>0.34385023612750881</v>
      </c>
      <c r="L30" s="61">
        <f>SUM(L31:L35)</f>
        <v>26</v>
      </c>
      <c r="M30" s="160">
        <v>18</v>
      </c>
      <c r="N30" s="161"/>
      <c r="O30" s="162"/>
    </row>
    <row r="31" spans="1:15" ht="29.25" customHeight="1">
      <c r="A31" s="151"/>
      <c r="B31" s="22" t="s">
        <v>13</v>
      </c>
      <c r="C31" s="23">
        <v>65000</v>
      </c>
      <c r="D31" s="55">
        <v>113291.19</v>
      </c>
      <c r="E31" s="23">
        <v>32122.85</v>
      </c>
      <c r="F31" s="55"/>
      <c r="G31" s="25">
        <v>2846.33</v>
      </c>
      <c r="H31" s="56">
        <v>30115.3</v>
      </c>
      <c r="I31" s="57">
        <v>22445.78</v>
      </c>
      <c r="J31" s="25">
        <v>0</v>
      </c>
      <c r="K31" s="28">
        <f t="shared" si="2"/>
        <v>0.49419769230769228</v>
      </c>
      <c r="L31" s="29">
        <v>22</v>
      </c>
      <c r="M31" s="160"/>
      <c r="N31" s="161"/>
      <c r="O31" s="162"/>
    </row>
    <row r="32" spans="1:15" ht="29.25" customHeight="1">
      <c r="A32" s="151"/>
      <c r="B32" s="58" t="s">
        <v>38</v>
      </c>
      <c r="C32" s="23">
        <v>59400</v>
      </c>
      <c r="D32" s="55"/>
      <c r="E32" s="23">
        <v>26125.38</v>
      </c>
      <c r="F32" s="55"/>
      <c r="G32" s="25"/>
      <c r="H32" s="56"/>
      <c r="I32" s="57"/>
      <c r="J32" s="25"/>
      <c r="K32" s="28"/>
      <c r="L32" s="29"/>
      <c r="M32" s="160"/>
      <c r="N32" s="161"/>
      <c r="O32" s="162"/>
    </row>
    <row r="33" spans="1:15" ht="29.25" customHeight="1">
      <c r="A33" s="151"/>
      <c r="B33" s="22" t="s">
        <v>37</v>
      </c>
      <c r="C33" s="23">
        <v>15000</v>
      </c>
      <c r="D33" s="55"/>
      <c r="E33" s="23">
        <v>0</v>
      </c>
      <c r="F33" s="55"/>
      <c r="G33" s="25"/>
      <c r="H33" s="56"/>
      <c r="I33" s="57"/>
      <c r="J33" s="25"/>
      <c r="K33" s="28"/>
      <c r="L33" s="29"/>
      <c r="M33" s="160"/>
      <c r="N33" s="161"/>
      <c r="O33" s="162"/>
    </row>
    <row r="34" spans="1:15" ht="54" customHeight="1">
      <c r="A34" s="151"/>
      <c r="B34" s="105" t="s">
        <v>47</v>
      </c>
      <c r="C34" s="23">
        <v>15000</v>
      </c>
      <c r="D34" s="55"/>
      <c r="E34" s="23">
        <v>0</v>
      </c>
      <c r="F34" s="55"/>
      <c r="G34" s="25"/>
      <c r="H34" s="56"/>
      <c r="I34" s="57"/>
      <c r="J34" s="25"/>
      <c r="K34" s="28"/>
      <c r="L34" s="29"/>
      <c r="M34" s="160"/>
      <c r="N34" s="161"/>
      <c r="O34" s="162"/>
    </row>
    <row r="35" spans="1:15" ht="30" customHeight="1">
      <c r="A35" s="151"/>
      <c r="B35" s="22" t="s">
        <v>48</v>
      </c>
      <c r="C35" s="23">
        <v>15000</v>
      </c>
      <c r="D35" s="55">
        <v>17293.12</v>
      </c>
      <c r="E35" s="23">
        <v>0</v>
      </c>
      <c r="F35" s="55"/>
      <c r="G35" s="25">
        <v>1270.8900000000001</v>
      </c>
      <c r="H35" s="56">
        <v>6198.71</v>
      </c>
      <c r="I35" s="57">
        <v>541.86</v>
      </c>
      <c r="J35" s="25">
        <v>0</v>
      </c>
      <c r="K35" s="28">
        <f t="shared" si="2"/>
        <v>0</v>
      </c>
      <c r="L35" s="29">
        <v>4</v>
      </c>
      <c r="M35" s="160"/>
      <c r="N35" s="161"/>
      <c r="O35" s="162"/>
    </row>
    <row r="36" spans="1:15" ht="42.75" customHeight="1">
      <c r="A36" s="150" t="s">
        <v>24</v>
      </c>
      <c r="B36" s="14" t="s">
        <v>25</v>
      </c>
      <c r="C36" s="59">
        <f>SUM(C37:C40)</f>
        <v>2850000</v>
      </c>
      <c r="D36" s="59">
        <f>SUM(D37:D40)</f>
        <v>1193719.3400000001</v>
      </c>
      <c r="E36" s="59">
        <f>SUM(E37:E40)</f>
        <v>1257800</v>
      </c>
      <c r="F36" s="59">
        <f>+SUM(F37:F40)</f>
        <v>0</v>
      </c>
      <c r="G36" s="52">
        <f>SUM(G37:G40)</f>
        <v>19968.41</v>
      </c>
      <c r="H36" s="18" t="e">
        <f>H37+H40+#REF!+#REF!+#REF!</f>
        <v>#REF!</v>
      </c>
      <c r="I36" s="18">
        <f>SUM(I37:I40)</f>
        <v>346692.41000000003</v>
      </c>
      <c r="J36" s="52">
        <f>SUM(J37:J40)</f>
        <v>0</v>
      </c>
      <c r="K36" s="53">
        <f t="shared" si="2"/>
        <v>0.44133333333333336</v>
      </c>
      <c r="L36" s="54">
        <f>SUM(L37:L40)</f>
        <v>64</v>
      </c>
      <c r="M36" s="160">
        <v>45</v>
      </c>
      <c r="N36" s="161"/>
      <c r="O36" s="162"/>
    </row>
    <row r="37" spans="1:15" ht="29.25" customHeight="1">
      <c r="A37" s="151"/>
      <c r="B37" s="22" t="s">
        <v>13</v>
      </c>
      <c r="C37" s="23">
        <v>750000</v>
      </c>
      <c r="D37" s="55">
        <v>797679.41</v>
      </c>
      <c r="E37" s="23">
        <v>289900</v>
      </c>
      <c r="F37" s="55"/>
      <c r="G37" s="23">
        <v>19968.41</v>
      </c>
      <c r="H37" s="57">
        <v>100000</v>
      </c>
      <c r="I37" s="38">
        <v>100000</v>
      </c>
      <c r="J37" s="23">
        <v>0</v>
      </c>
      <c r="K37" s="62">
        <f t="shared" si="2"/>
        <v>0.38653333333333334</v>
      </c>
      <c r="L37" s="63">
        <v>40</v>
      </c>
      <c r="M37" s="160"/>
      <c r="N37" s="161"/>
      <c r="O37" s="162"/>
    </row>
    <row r="38" spans="1:15" ht="29.25" customHeight="1">
      <c r="A38" s="151"/>
      <c r="B38" s="58" t="s">
        <v>38</v>
      </c>
      <c r="C38" s="23">
        <v>1800000</v>
      </c>
      <c r="D38" s="55"/>
      <c r="E38" s="23">
        <v>967900</v>
      </c>
      <c r="F38" s="55"/>
      <c r="G38" s="23"/>
      <c r="H38" s="57"/>
      <c r="I38" s="38"/>
      <c r="J38" s="23"/>
      <c r="K38" s="62"/>
      <c r="L38" s="63"/>
      <c r="M38" s="160"/>
      <c r="N38" s="161"/>
      <c r="O38" s="162"/>
    </row>
    <row r="39" spans="1:15" ht="29.25" customHeight="1">
      <c r="A39" s="151"/>
      <c r="B39" s="22" t="s">
        <v>37</v>
      </c>
      <c r="C39" s="23">
        <v>150000</v>
      </c>
      <c r="D39" s="55"/>
      <c r="E39" s="23">
        <v>0</v>
      </c>
      <c r="F39" s="55"/>
      <c r="G39" s="23"/>
      <c r="H39" s="57"/>
      <c r="I39" s="38"/>
      <c r="J39" s="23"/>
      <c r="K39" s="62"/>
      <c r="L39" s="63"/>
      <c r="M39" s="160"/>
      <c r="N39" s="161"/>
      <c r="O39" s="162"/>
    </row>
    <row r="40" spans="1:15" ht="27" customHeight="1">
      <c r="A40" s="151"/>
      <c r="B40" s="22" t="s">
        <v>48</v>
      </c>
      <c r="C40" s="23">
        <v>150000</v>
      </c>
      <c r="D40" s="55">
        <v>396039.93</v>
      </c>
      <c r="E40" s="23">
        <v>0</v>
      </c>
      <c r="F40" s="55"/>
      <c r="G40" s="23">
        <v>0</v>
      </c>
      <c r="H40" s="64">
        <v>246692.41</v>
      </c>
      <c r="I40" s="65">
        <v>246692.41</v>
      </c>
      <c r="J40" s="23">
        <v>0</v>
      </c>
      <c r="K40" s="62">
        <f t="shared" si="2"/>
        <v>0</v>
      </c>
      <c r="L40" s="63">
        <v>24</v>
      </c>
      <c r="M40" s="160"/>
      <c r="N40" s="161"/>
      <c r="O40" s="162"/>
    </row>
    <row r="41" spans="1:15" ht="45" customHeight="1">
      <c r="A41" s="154" t="s">
        <v>26</v>
      </c>
      <c r="B41" s="66" t="s">
        <v>27</v>
      </c>
      <c r="C41" s="59">
        <f t="shared" ref="C41:J41" si="3">SUM(C42:C46)</f>
        <v>1202000</v>
      </c>
      <c r="D41" s="59">
        <f t="shared" si="3"/>
        <v>563593.48</v>
      </c>
      <c r="E41" s="59">
        <f t="shared" si="3"/>
        <v>775000</v>
      </c>
      <c r="F41" s="59">
        <f t="shared" si="3"/>
        <v>0</v>
      </c>
      <c r="G41" s="59">
        <f t="shared" si="3"/>
        <v>4876.5200000000004</v>
      </c>
      <c r="H41" s="67">
        <f t="shared" si="3"/>
        <v>263097.59999999998</v>
      </c>
      <c r="I41" s="68">
        <f t="shared" si="3"/>
        <v>133699.19</v>
      </c>
      <c r="J41" s="59">
        <f t="shared" si="3"/>
        <v>0</v>
      </c>
      <c r="K41" s="60">
        <f t="shared" si="2"/>
        <v>0.64475873544093176</v>
      </c>
      <c r="L41" s="61">
        <f>SUM(L42:L46)</f>
        <v>30</v>
      </c>
      <c r="M41" s="160">
        <v>23</v>
      </c>
      <c r="N41" s="161"/>
      <c r="O41" s="162"/>
    </row>
    <row r="42" spans="1:15" ht="33" customHeight="1">
      <c r="A42" s="155"/>
      <c r="B42" s="69" t="s">
        <v>13</v>
      </c>
      <c r="C42" s="23">
        <v>362000</v>
      </c>
      <c r="D42" s="55">
        <v>414000</v>
      </c>
      <c r="E42" s="23">
        <v>222000</v>
      </c>
      <c r="F42" s="55"/>
      <c r="G42" s="25">
        <v>0</v>
      </c>
      <c r="H42" s="56">
        <v>207000</v>
      </c>
      <c r="I42" s="70">
        <v>115000</v>
      </c>
      <c r="J42" s="25">
        <v>0</v>
      </c>
      <c r="K42" s="28">
        <f t="shared" si="2"/>
        <v>0.61325966850828728</v>
      </c>
      <c r="L42" s="29">
        <v>21</v>
      </c>
      <c r="M42" s="160"/>
      <c r="N42" s="161"/>
      <c r="O42" s="162"/>
    </row>
    <row r="43" spans="1:15" ht="33" customHeight="1">
      <c r="A43" s="155"/>
      <c r="B43" s="71" t="s">
        <v>38</v>
      </c>
      <c r="C43" s="23">
        <v>700000</v>
      </c>
      <c r="D43" s="55"/>
      <c r="E43" s="23">
        <v>553000</v>
      </c>
      <c r="F43" s="55"/>
      <c r="G43" s="25"/>
      <c r="H43" s="73"/>
      <c r="I43" s="70"/>
      <c r="J43" s="25"/>
      <c r="K43" s="28"/>
      <c r="L43" s="63"/>
      <c r="M43" s="160"/>
      <c r="N43" s="161"/>
      <c r="O43" s="162"/>
    </row>
    <row r="44" spans="1:15" ht="33" customHeight="1">
      <c r="A44" s="155"/>
      <c r="B44" s="22" t="s">
        <v>37</v>
      </c>
      <c r="C44" s="23">
        <v>35000</v>
      </c>
      <c r="D44" s="55"/>
      <c r="E44" s="23">
        <v>0</v>
      </c>
      <c r="F44" s="55"/>
      <c r="G44" s="25"/>
      <c r="H44" s="73"/>
      <c r="I44" s="70"/>
      <c r="J44" s="25"/>
      <c r="K44" s="28"/>
      <c r="L44" s="63"/>
      <c r="M44" s="160"/>
      <c r="N44" s="161"/>
      <c r="O44" s="162"/>
    </row>
    <row r="45" spans="1:15" ht="51.75" customHeight="1">
      <c r="A45" s="155"/>
      <c r="B45" s="105" t="s">
        <v>47</v>
      </c>
      <c r="C45" s="23">
        <v>70000</v>
      </c>
      <c r="D45" s="55"/>
      <c r="E45" s="23">
        <v>0</v>
      </c>
      <c r="F45" s="55"/>
      <c r="G45" s="25"/>
      <c r="H45" s="73"/>
      <c r="I45" s="70"/>
      <c r="J45" s="25"/>
      <c r="K45" s="28"/>
      <c r="L45" s="63"/>
      <c r="M45" s="160"/>
      <c r="N45" s="161"/>
      <c r="O45" s="162"/>
    </row>
    <row r="46" spans="1:15" ht="27.75" customHeight="1">
      <c r="A46" s="155"/>
      <c r="B46" s="22" t="s">
        <v>48</v>
      </c>
      <c r="C46" s="23">
        <v>35000</v>
      </c>
      <c r="D46" s="72">
        <v>149593.48000000001</v>
      </c>
      <c r="E46" s="99">
        <v>0</v>
      </c>
      <c r="F46" s="55"/>
      <c r="G46" s="25">
        <v>4876.5200000000004</v>
      </c>
      <c r="H46" s="73">
        <v>56097.599999999999</v>
      </c>
      <c r="I46" s="74">
        <v>18699.189999999999</v>
      </c>
      <c r="J46" s="25">
        <v>0</v>
      </c>
      <c r="K46" s="28">
        <f t="shared" si="2"/>
        <v>0</v>
      </c>
      <c r="L46" s="63">
        <v>9</v>
      </c>
      <c r="M46" s="160"/>
      <c r="N46" s="161"/>
      <c r="O46" s="162"/>
    </row>
    <row r="47" spans="1:15" ht="42.75" customHeight="1">
      <c r="A47" s="156" t="s">
        <v>28</v>
      </c>
      <c r="B47" s="51" t="s">
        <v>29</v>
      </c>
      <c r="C47" s="15">
        <f>SUM(C48)</f>
        <v>1000</v>
      </c>
      <c r="D47" s="75">
        <f>SUM(D48)</f>
        <v>0</v>
      </c>
      <c r="E47" s="15">
        <f>SUM(E48)</f>
        <v>0</v>
      </c>
      <c r="F47" s="15">
        <f>F48</f>
        <v>0</v>
      </c>
      <c r="G47" s="15">
        <f>G48</f>
        <v>1000</v>
      </c>
      <c r="H47" s="67">
        <f>H48</f>
        <v>0</v>
      </c>
      <c r="I47" s="68">
        <f>I48</f>
        <v>0</v>
      </c>
      <c r="J47" s="15">
        <f>J48</f>
        <v>0</v>
      </c>
      <c r="K47" s="76">
        <v>0</v>
      </c>
      <c r="L47" s="77">
        <f>L48</f>
        <v>0</v>
      </c>
      <c r="M47" s="160">
        <v>0</v>
      </c>
      <c r="N47" s="161"/>
      <c r="O47" s="162"/>
    </row>
    <row r="48" spans="1:15" ht="34.5" customHeight="1">
      <c r="A48" s="157"/>
      <c r="B48" s="78" t="s">
        <v>13</v>
      </c>
      <c r="C48" s="40">
        <v>1000</v>
      </c>
      <c r="D48" s="79">
        <v>0</v>
      </c>
      <c r="E48" s="40">
        <v>0</v>
      </c>
      <c r="F48" s="31"/>
      <c r="G48" s="40">
        <v>1000</v>
      </c>
      <c r="H48" s="80">
        <v>0</v>
      </c>
      <c r="I48" s="80">
        <v>0</v>
      </c>
      <c r="J48" s="40">
        <v>0</v>
      </c>
      <c r="K48" s="49">
        <v>0</v>
      </c>
      <c r="L48" s="50">
        <v>0</v>
      </c>
      <c r="M48" s="160"/>
      <c r="N48" s="161"/>
      <c r="O48" s="162"/>
    </row>
    <row r="49" spans="1:15" ht="31.5" customHeight="1">
      <c r="A49" s="152" t="s">
        <v>30</v>
      </c>
      <c r="B49" s="81" t="s">
        <v>31</v>
      </c>
      <c r="C49" s="52">
        <f>SUM(C50:C51)</f>
        <v>378000</v>
      </c>
      <c r="D49" s="82">
        <f t="shared" ref="D49:J49" si="4">SUM(D50:D51)</f>
        <v>454666</v>
      </c>
      <c r="E49" s="82">
        <f t="shared" si="4"/>
        <v>228000</v>
      </c>
      <c r="F49" s="52">
        <f t="shared" si="4"/>
        <v>0</v>
      </c>
      <c r="G49" s="52">
        <f t="shared" si="4"/>
        <v>1334</v>
      </c>
      <c r="H49" s="83">
        <f t="shared" si="4"/>
        <v>200000</v>
      </c>
      <c r="I49" s="83">
        <f t="shared" si="4"/>
        <v>200000</v>
      </c>
      <c r="J49" s="52">
        <f t="shared" si="4"/>
        <v>0</v>
      </c>
      <c r="K49" s="53">
        <f t="shared" ref="K49:K53" si="5">E49/C49*100%</f>
        <v>0.60317460317460314</v>
      </c>
      <c r="L49" s="54">
        <f t="shared" ref="L49" si="6">SUM(L50:L51)</f>
        <v>57</v>
      </c>
      <c r="M49" s="160">
        <v>23</v>
      </c>
      <c r="N49" s="161"/>
      <c r="O49" s="162"/>
    </row>
    <row r="50" spans="1:15" ht="36" customHeight="1">
      <c r="A50" s="166"/>
      <c r="B50" s="84" t="s">
        <v>32</v>
      </c>
      <c r="C50" s="25">
        <v>120000</v>
      </c>
      <c r="D50" s="25">
        <v>232000</v>
      </c>
      <c r="E50" s="25">
        <v>20000</v>
      </c>
      <c r="F50" s="25"/>
      <c r="G50" s="25">
        <v>0</v>
      </c>
      <c r="H50" s="85">
        <v>32000</v>
      </c>
      <c r="I50" s="85">
        <v>32000</v>
      </c>
      <c r="J50" s="25">
        <v>0</v>
      </c>
      <c r="K50" s="28">
        <f t="shared" si="5"/>
        <v>0.16666666666666666</v>
      </c>
      <c r="L50" s="29">
        <v>29</v>
      </c>
      <c r="M50" s="160"/>
      <c r="N50" s="161"/>
      <c r="O50" s="162"/>
    </row>
    <row r="51" spans="1:15" ht="30.75" customHeight="1" thickBot="1">
      <c r="A51" s="166"/>
      <c r="B51" s="86" t="s">
        <v>38</v>
      </c>
      <c r="C51" s="23">
        <v>258000</v>
      </c>
      <c r="D51" s="23">
        <v>222666</v>
      </c>
      <c r="E51" s="40">
        <v>208000</v>
      </c>
      <c r="F51" s="23"/>
      <c r="G51" s="23">
        <v>1334</v>
      </c>
      <c r="H51" s="87">
        <v>168000</v>
      </c>
      <c r="I51" s="88">
        <v>168000</v>
      </c>
      <c r="J51" s="23">
        <v>0</v>
      </c>
      <c r="K51" s="62">
        <f t="shared" si="5"/>
        <v>0.80620155038759689</v>
      </c>
      <c r="L51" s="63">
        <v>28</v>
      </c>
      <c r="M51" s="160"/>
      <c r="N51" s="161"/>
      <c r="O51" s="162"/>
    </row>
    <row r="52" spans="1:15" ht="45.75" customHeight="1">
      <c r="A52" s="152" t="s">
        <v>33</v>
      </c>
      <c r="B52" s="89" t="s">
        <v>34</v>
      </c>
      <c r="C52" s="18">
        <f>SUM(C53:C53)</f>
        <v>15277.57</v>
      </c>
      <c r="D52" s="130">
        <f>SUM(D53)</f>
        <v>5619.78</v>
      </c>
      <c r="E52" s="67">
        <f>E53</f>
        <v>2732.26</v>
      </c>
      <c r="F52" s="18">
        <f>F53</f>
        <v>0</v>
      </c>
      <c r="G52" s="18">
        <f>SUM(G53:G53)</f>
        <v>380.22</v>
      </c>
      <c r="H52" s="100">
        <f>H53</f>
        <v>0</v>
      </c>
      <c r="I52" s="101">
        <f>I53</f>
        <v>0</v>
      </c>
      <c r="J52" s="18">
        <f>SUM(J53:J53)</f>
        <v>2343.6</v>
      </c>
      <c r="K52" s="92">
        <f t="shared" si="5"/>
        <v>0.17884126860488941</v>
      </c>
      <c r="L52" s="93">
        <f>SUM(L53:L53)</f>
        <v>1</v>
      </c>
      <c r="M52" s="196" t="s">
        <v>51</v>
      </c>
      <c r="N52" s="161"/>
      <c r="O52" s="162"/>
    </row>
    <row r="53" spans="1:15" ht="60.75" customHeight="1" thickBot="1">
      <c r="A53" s="153"/>
      <c r="B53" s="131" t="s">
        <v>13</v>
      </c>
      <c r="C53" s="94">
        <v>15277.57</v>
      </c>
      <c r="D53" s="94">
        <v>5619.78</v>
      </c>
      <c r="E53" s="94">
        <v>2732.26</v>
      </c>
      <c r="F53" s="40"/>
      <c r="G53" s="40">
        <v>380.22</v>
      </c>
      <c r="H53" s="110">
        <v>0</v>
      </c>
      <c r="I53" s="110">
        <v>0</v>
      </c>
      <c r="J53" s="40">
        <v>2343.6</v>
      </c>
      <c r="K53" s="49">
        <f t="shared" si="5"/>
        <v>0.17884126860488941</v>
      </c>
      <c r="L53" s="50">
        <v>1</v>
      </c>
      <c r="M53" s="163"/>
      <c r="N53" s="164"/>
      <c r="O53" s="165"/>
    </row>
    <row r="54" spans="1:15" ht="22.5" customHeight="1">
      <c r="A54" s="158"/>
      <c r="B54" s="159"/>
      <c r="C54" s="159"/>
      <c r="D54" s="159"/>
      <c r="E54" s="159"/>
      <c r="F54" s="159"/>
      <c r="G54" s="159"/>
      <c r="H54" s="159"/>
      <c r="I54" s="159"/>
      <c r="J54" s="159"/>
      <c r="K54" s="159"/>
      <c r="L54" s="159"/>
      <c r="M54" s="159"/>
      <c r="N54" s="159"/>
      <c r="O54" s="159"/>
    </row>
    <row r="55" spans="1:15" ht="26.25" hidden="1">
      <c r="A55" s="1"/>
      <c r="B55" s="96"/>
      <c r="C55" s="96"/>
      <c r="D55" s="96"/>
      <c r="E55" s="96"/>
      <c r="F55" s="96"/>
      <c r="G55" s="96"/>
      <c r="H55" s="1"/>
      <c r="I55" s="1"/>
      <c r="J55" s="2"/>
    </row>
    <row r="56" spans="1:15" ht="12.75" customHeight="1" thickBot="1">
      <c r="A56" s="1"/>
      <c r="B56" s="95"/>
      <c r="C56" s="96"/>
      <c r="D56" s="96"/>
      <c r="E56" s="96"/>
      <c r="F56" s="96"/>
      <c r="G56" s="96"/>
      <c r="H56" s="1"/>
      <c r="I56" s="1"/>
      <c r="J56" s="2"/>
    </row>
    <row r="57" spans="1:15" ht="57.75" customHeight="1">
      <c r="A57" s="112" t="s">
        <v>0</v>
      </c>
      <c r="B57" s="113" t="s">
        <v>1</v>
      </c>
      <c r="C57" s="113" t="s">
        <v>44</v>
      </c>
      <c r="D57" s="113"/>
      <c r="E57" s="114" t="s">
        <v>43</v>
      </c>
      <c r="F57" s="113"/>
      <c r="G57" s="113"/>
      <c r="H57" s="113"/>
      <c r="I57" s="113"/>
      <c r="J57" s="115"/>
      <c r="K57" s="113"/>
      <c r="L57" s="113"/>
      <c r="M57" s="169" t="s">
        <v>41</v>
      </c>
      <c r="N57" s="169"/>
      <c r="O57" s="170"/>
    </row>
    <row r="58" spans="1:15" ht="40.5" customHeight="1">
      <c r="A58" s="121" t="s">
        <v>11</v>
      </c>
      <c r="B58" s="116" t="s">
        <v>39</v>
      </c>
      <c r="C58" s="119">
        <v>4128103.41</v>
      </c>
      <c r="D58" s="119"/>
      <c r="E58" s="119">
        <v>1651395.25</v>
      </c>
      <c r="F58" s="117"/>
      <c r="G58" s="117"/>
      <c r="H58" s="117"/>
      <c r="I58" s="117"/>
      <c r="J58" s="118"/>
      <c r="K58" s="117"/>
      <c r="L58" s="117"/>
      <c r="M58" s="167">
        <f>E58/C58*100</f>
        <v>40.00372776514336</v>
      </c>
      <c r="N58" s="167"/>
      <c r="O58" s="168"/>
    </row>
    <row r="59" spans="1:15" ht="38.25" customHeight="1">
      <c r="A59" s="121" t="s">
        <v>15</v>
      </c>
      <c r="B59" s="116" t="s">
        <v>40</v>
      </c>
      <c r="C59" s="119">
        <v>5844391.2000000002</v>
      </c>
      <c r="D59" s="119"/>
      <c r="E59" s="119">
        <v>3082817.04</v>
      </c>
      <c r="F59" s="117"/>
      <c r="G59" s="117"/>
      <c r="H59" s="117"/>
      <c r="I59" s="117"/>
      <c r="J59" s="118"/>
      <c r="K59" s="117"/>
      <c r="L59" s="117"/>
      <c r="M59" s="167">
        <f t="shared" ref="M59" si="7">E59/C59*100</f>
        <v>52.748300627103802</v>
      </c>
      <c r="N59" s="167"/>
      <c r="O59" s="168"/>
    </row>
    <row r="60" spans="1:15" ht="43.5" customHeight="1">
      <c r="A60" s="183" t="s">
        <v>17</v>
      </c>
      <c r="B60" s="184" t="s">
        <v>49</v>
      </c>
      <c r="C60" s="185">
        <v>1065650</v>
      </c>
      <c r="D60" s="186">
        <v>0</v>
      </c>
      <c r="E60" s="186"/>
      <c r="F60" s="187"/>
      <c r="G60" s="188"/>
      <c r="H60" s="188"/>
      <c r="I60" s="188"/>
      <c r="J60" s="189"/>
      <c r="K60" s="188"/>
      <c r="L60" s="188"/>
      <c r="M60" s="167">
        <f t="shared" ref="M60:M61" si="8">E60/C60*100</f>
        <v>0</v>
      </c>
      <c r="N60" s="167"/>
      <c r="O60" s="168"/>
    </row>
    <row r="61" spans="1:15" ht="39" customHeight="1" thickBot="1">
      <c r="A61" s="190"/>
      <c r="B61" s="191" t="s">
        <v>50</v>
      </c>
      <c r="C61" s="192">
        <f>SUM(C58:C60)</f>
        <v>11038144.609999999</v>
      </c>
      <c r="D61" s="191"/>
      <c r="E61" s="192">
        <f>SUM(D58:E60)</f>
        <v>4734212.29</v>
      </c>
      <c r="F61" s="191"/>
      <c r="G61" s="191"/>
      <c r="H61" s="191"/>
      <c r="I61" s="191"/>
      <c r="J61" s="193"/>
      <c r="K61" s="191"/>
      <c r="L61" s="191"/>
      <c r="M61" s="194">
        <f t="shared" si="8"/>
        <v>42.889565749220601</v>
      </c>
      <c r="N61" s="194"/>
      <c r="O61" s="195"/>
    </row>
    <row r="62" spans="1:15" ht="26.25">
      <c r="B62" s="1"/>
      <c r="C62" s="1"/>
      <c r="D62" s="1"/>
      <c r="E62" s="1"/>
      <c r="F62" s="1"/>
      <c r="G62" s="1"/>
      <c r="H62" s="1"/>
      <c r="I62" s="1"/>
      <c r="J62" s="111"/>
      <c r="K62" s="1"/>
      <c r="L62" s="1"/>
      <c r="M62" s="1"/>
      <c r="N62" s="1"/>
      <c r="O62" s="1"/>
    </row>
    <row r="65" spans="3:15">
      <c r="C65" s="98"/>
    </row>
    <row r="70" spans="3:15">
      <c r="O70" s="120"/>
    </row>
  </sheetData>
  <mergeCells count="45">
    <mergeCell ref="M61:O61"/>
    <mergeCell ref="M8:O9"/>
    <mergeCell ref="M10:O10"/>
    <mergeCell ref="M11:O11"/>
    <mergeCell ref="M12:O14"/>
    <mergeCell ref="M17:O18"/>
    <mergeCell ref="M20:O21"/>
    <mergeCell ref="M22:O29"/>
    <mergeCell ref="M30:O35"/>
    <mergeCell ref="M36:O40"/>
    <mergeCell ref="M41:O46"/>
    <mergeCell ref="D60:E60"/>
    <mergeCell ref="A41:A46"/>
    <mergeCell ref="A47:A48"/>
    <mergeCell ref="A36:A40"/>
    <mergeCell ref="A54:O54"/>
    <mergeCell ref="M47:O48"/>
    <mergeCell ref="M49:O51"/>
    <mergeCell ref="M52:O53"/>
    <mergeCell ref="A49:A51"/>
    <mergeCell ref="M58:O58"/>
    <mergeCell ref="M59:O59"/>
    <mergeCell ref="M60:O60"/>
    <mergeCell ref="M57:O57"/>
    <mergeCell ref="A17:A19"/>
    <mergeCell ref="A20:A21"/>
    <mergeCell ref="A22:A29"/>
    <mergeCell ref="A30:A35"/>
    <mergeCell ref="A52:A53"/>
    <mergeCell ref="J8:J9"/>
    <mergeCell ref="K8:K9"/>
    <mergeCell ref="L8:L9"/>
    <mergeCell ref="A1:O4"/>
    <mergeCell ref="A12:A16"/>
    <mergeCell ref="E8:E9"/>
    <mergeCell ref="F8:F9"/>
    <mergeCell ref="G8:G9"/>
    <mergeCell ref="H8:H9"/>
    <mergeCell ref="I8:I9"/>
    <mergeCell ref="A11:B11"/>
    <mergeCell ref="A8:A9"/>
    <mergeCell ref="B8:B9"/>
    <mergeCell ref="C8:C9"/>
    <mergeCell ref="D8:D9"/>
    <mergeCell ref="A5:O7"/>
  </mergeCells>
  <pageMargins left="0.19685039370078741" right="0" top="0.19685039370078741" bottom="0.15748031496062992" header="0.15748031496062992" footer="0.15748031496062992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WYKONANIE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</dc:creator>
  <cp:lastModifiedBy>Amanda Szczerba</cp:lastModifiedBy>
  <cp:lastPrinted>2024-02-27T11:31:35Z</cp:lastPrinted>
  <dcterms:created xsi:type="dcterms:W3CDTF">2023-02-27T11:45:48Z</dcterms:created>
  <dcterms:modified xsi:type="dcterms:W3CDTF">2024-07-18T09:24:14Z</dcterms:modified>
</cp:coreProperties>
</file>